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firstSheet="2" activeTab="7"/>
  </bookViews>
  <sheets>
    <sheet name="U15 Girls" sheetId="1" r:id="rId1"/>
    <sheet name="U15 Girls Overall" sheetId="2" r:id="rId2"/>
    <sheet name="U15 Boys" sheetId="3" r:id="rId3"/>
    <sheet name="U15 Boys Overall" sheetId="4" r:id="rId4"/>
    <sheet name="U17 Girls" sheetId="5" r:id="rId5"/>
    <sheet name="U17 Girls Overall" sheetId="6" r:id="rId6"/>
    <sheet name="U17 Boys" sheetId="7" r:id="rId7"/>
    <sheet name="U17 Boys Overall" sheetId="8" r:id="rId8"/>
  </sheets>
  <externalReferences>
    <externalReference r:id="rId11"/>
  </externalReferences>
  <definedNames>
    <definedName name="_xlfn.CONCAT" hidden="1">#NAME?</definedName>
    <definedName name="_xlfn.IFERROR" hidden="1">#NAME?</definedName>
    <definedName name="_xlnm.Print_Area" localSheetId="3">'U15 Boys Overall'!$D$5:$X$34</definedName>
    <definedName name="_xlnm.Print_Area" localSheetId="1">'U15 Girls Overall'!$D$5:$X$47</definedName>
    <definedName name="_xlnm.Print_Area" localSheetId="7">'U17 Boys Overall'!$D$5:$X$18</definedName>
    <definedName name="_xlnm.Print_Area" localSheetId="5">'U17 Girls Overall'!$D$5:$X$26</definedName>
    <definedName name="_xlnm.Print_Titles" localSheetId="3">'U15 Boys Overall'!$5:$7</definedName>
    <definedName name="_xlnm.Print_Titles" localSheetId="1">'U15 Girls Overall'!$5:$7</definedName>
    <definedName name="_xlnm.Print_Titles" localSheetId="7">'U17 Boys Overall'!$5:$7</definedName>
    <definedName name="_xlnm.Print_Titles" localSheetId="5">'U17 Girls Overall'!$5:$7</definedName>
    <definedName name="U15_Boys">'[1]Junior Boys (U15)'!$B$2:$J$140</definedName>
    <definedName name="U15_Girls">'[1]Junior Girls (U15)'!$B$2:$J$140</definedName>
    <definedName name="U15B_800m">'[1]U15 Boys'!$AC$1:$AI$71</definedName>
    <definedName name="U15B_80m_Hurdles">'[1]U15 Boys'!$A$1:$F$91</definedName>
    <definedName name="U15B_High_Jump">'[1]U15 Boys'!$H$1:$M$73</definedName>
    <definedName name="U15B_Long_Jump">'[1]U15 Boys'!$O$1:$T$78</definedName>
    <definedName name="U15B_Shot">'[1]U15 Boys'!$V$1:$AA$78</definedName>
    <definedName name="U15G_75m_Hurdles">'U15 Girls'!$A$1:$F$91</definedName>
    <definedName name="U15G_800m">'U15 Girls'!$AC$1:$AI$71</definedName>
    <definedName name="U15G_High_Jump">'U15 Girls'!$H$1:$M$73</definedName>
    <definedName name="U15G_Long_Jump">'U15 Girls'!$O$1:$T$78</definedName>
    <definedName name="U15G_Shot">'U15 Girls'!$V$1:$AA$78</definedName>
    <definedName name="U15Girls75mHurdles">'[1]Formula'!$J$1:$K$152</definedName>
    <definedName name="U17_Boys">'[1]Inter Boys (U17)'!$B$2:$J$140</definedName>
    <definedName name="U17_Girls">'[1]Inter Girls (U17)'!$B$2:$J$140</definedName>
    <definedName name="U17B_100m_Hurdles">'[1]U17 Boys'!$A$1:$F$91</definedName>
    <definedName name="U17B_1500m">'[1]U17 Boys'!$AC$1:$AI$71</definedName>
    <definedName name="U17B_High_Jump">'[1]U17 Boys'!$H$1:$M$73</definedName>
    <definedName name="U17B_Long_Jump">'[1]U17 Boys'!$O$1:$T$78</definedName>
    <definedName name="U17B_Shot">'[1]U17 Boys'!$V$1:$AA$78</definedName>
    <definedName name="U17G_800m">'[1]U17 Girls'!$AC$1:$AI$71</definedName>
    <definedName name="U17G_80m_Hurdles">'[1]U17 Girls'!$A$1:$F$91</definedName>
    <definedName name="U17G_High_Jump">'[1]U17 Girls'!$H$1:$M$73</definedName>
    <definedName name="U17G_Long_Jump">'[1]U17 Girls'!$O$1:$T$78</definedName>
    <definedName name="U17G_Shot">'[1]U17 Girls'!$V$1:$AA$78</definedName>
    <definedName name="U17Girls80mHurdles">'[1]Formula'!$M$1:$N$152</definedName>
  </definedNames>
  <calcPr fullCalcOnLoad="1"/>
</workbook>
</file>

<file path=xl/sharedStrings.xml><?xml version="1.0" encoding="utf-8"?>
<sst xmlns="http://schemas.openxmlformats.org/spreadsheetml/2006/main" count="818" uniqueCount="200">
  <si>
    <t>U15G 75m Hurdles</t>
  </si>
  <si>
    <t>U15G High Jump</t>
  </si>
  <si>
    <t>U15G Long Jump</t>
  </si>
  <si>
    <t>U15G Shot</t>
  </si>
  <si>
    <t>U15G 800m</t>
  </si>
  <si>
    <t>Pos</t>
  </si>
  <si>
    <t>Number</t>
  </si>
  <si>
    <t>Athlete</t>
  </si>
  <si>
    <t>School</t>
  </si>
  <si>
    <t>Perf</t>
  </si>
  <si>
    <t>Mins</t>
  </si>
  <si>
    <t>S.S</t>
  </si>
  <si>
    <t>U15G</t>
  </si>
  <si>
    <t>75mH</t>
  </si>
  <si>
    <t>Heat 1</t>
  </si>
  <si>
    <t>HJ</t>
  </si>
  <si>
    <t>Pool 1</t>
  </si>
  <si>
    <t>Card 1</t>
  </si>
  <si>
    <t>LJ</t>
  </si>
  <si>
    <t>SP</t>
  </si>
  <si>
    <t>800m</t>
  </si>
  <si>
    <t>Heat 2</t>
  </si>
  <si>
    <t>Card 2</t>
  </si>
  <si>
    <t>Heat 3</t>
  </si>
  <si>
    <t>Heat 4</t>
  </si>
  <si>
    <t>Heat 5</t>
  </si>
  <si>
    <t>Pool 2</t>
  </si>
  <si>
    <t>Heat 6</t>
  </si>
  <si>
    <t>Heat 7</t>
  </si>
  <si>
    <t>Heat 8</t>
  </si>
  <si>
    <t>Heat 9</t>
  </si>
  <si>
    <t>Amelia  Walsh</t>
  </si>
  <si>
    <t>Piggott</t>
  </si>
  <si>
    <t>Madisyn Woodley</t>
  </si>
  <si>
    <t>St Josephs</t>
  </si>
  <si>
    <t>Aimee Munt</t>
  </si>
  <si>
    <t>Cox Green</t>
  </si>
  <si>
    <t xml:space="preserve">Eden  Hill </t>
  </si>
  <si>
    <t>St Edwards</t>
  </si>
  <si>
    <t xml:space="preserve">Evie  Chappell </t>
  </si>
  <si>
    <t>St Mary's</t>
  </si>
  <si>
    <t>Aimee Dickson</t>
  </si>
  <si>
    <t>Kennet</t>
  </si>
  <si>
    <t>Kaya  Slater</t>
  </si>
  <si>
    <t>Denefield</t>
  </si>
  <si>
    <t>Isla Page</t>
  </si>
  <si>
    <t>Newlands</t>
  </si>
  <si>
    <t>Aisha Saidykhan</t>
  </si>
  <si>
    <t>Highdown</t>
  </si>
  <si>
    <t>Poppy Winters</t>
  </si>
  <si>
    <t>Queen Anne's</t>
  </si>
  <si>
    <t>Amelie Palmer</t>
  </si>
  <si>
    <t>The Abbey</t>
  </si>
  <si>
    <t>Emma  Vogal</t>
  </si>
  <si>
    <t>Abigail  Horton</t>
  </si>
  <si>
    <t>Mia Raczkevy-Eotvos</t>
  </si>
  <si>
    <t xml:space="preserve">Alice  Hannah </t>
  </si>
  <si>
    <t>Henrietta Walker</t>
  </si>
  <si>
    <t>Katie  Losel</t>
  </si>
  <si>
    <t xml:space="preserve">Katie  Flockhart </t>
  </si>
  <si>
    <t>Marist</t>
  </si>
  <si>
    <t>Xanthe Baylis</t>
  </si>
  <si>
    <t>Arte Sershi</t>
  </si>
  <si>
    <t>Holyport</t>
  </si>
  <si>
    <t>Maisie Russell</t>
  </si>
  <si>
    <t>Bethany  Manners</t>
  </si>
  <si>
    <t>Frankie Bennett</t>
  </si>
  <si>
    <t>Alice Bruun</t>
  </si>
  <si>
    <t>Ella Raczkevy-Eotvos</t>
  </si>
  <si>
    <t>Ella Scott</t>
  </si>
  <si>
    <t>Heathfield</t>
  </si>
  <si>
    <t>Cara Terry</t>
  </si>
  <si>
    <t>Annabel Bee</t>
  </si>
  <si>
    <t>Olivia  Phillips</t>
  </si>
  <si>
    <t>Millie Hayhurst</t>
  </si>
  <si>
    <t>Emily Neville</t>
  </si>
  <si>
    <t>Nina Balut</t>
  </si>
  <si>
    <t>WGS</t>
  </si>
  <si>
    <t>Daisy  Forder</t>
  </si>
  <si>
    <t>Charters</t>
  </si>
  <si>
    <t>Lucy  Couzens</t>
  </si>
  <si>
    <t>Susie Wood</t>
  </si>
  <si>
    <t>Downe House</t>
  </si>
  <si>
    <t>India  Sparrow</t>
  </si>
  <si>
    <t>Charlotte Baldwin</t>
  </si>
  <si>
    <t>Lucy Ferriss</t>
  </si>
  <si>
    <t>Diana Panizo Madrid</t>
  </si>
  <si>
    <t>Lucy Dollar</t>
  </si>
  <si>
    <t>Junior Girls PENTATHALON - Under 15 English Schools scoring HAND TIMES</t>
  </si>
  <si>
    <t>Note: To sort into order after entering data from each event, select A8:X..(last athlete), then Data/sort by Col X, the print area is set Cols D to X</t>
  </si>
  <si>
    <t>75 Meter</t>
  </si>
  <si>
    <t>High</t>
  </si>
  <si>
    <t>Shot</t>
  </si>
  <si>
    <t>Long</t>
  </si>
  <si>
    <t xml:space="preserve"> 800 Meters</t>
  </si>
  <si>
    <t>Points</t>
  </si>
  <si>
    <t>Under 15 Girls</t>
  </si>
  <si>
    <t>Hurdles</t>
  </si>
  <si>
    <t>Jump</t>
  </si>
  <si>
    <t>M</t>
  </si>
  <si>
    <t>SS.S</t>
  </si>
  <si>
    <t>Total</t>
  </si>
  <si>
    <t>No</t>
  </si>
  <si>
    <t>Name</t>
  </si>
  <si>
    <t>Time</t>
  </si>
  <si>
    <t>Pts</t>
  </si>
  <si>
    <t>Height</t>
  </si>
  <si>
    <t>Distance</t>
  </si>
  <si>
    <t>U15B 80m Hurdles</t>
  </si>
  <si>
    <t>U15B High Jump</t>
  </si>
  <si>
    <t>U15B Long Jump</t>
  </si>
  <si>
    <t>U15B Shot</t>
  </si>
  <si>
    <t>U15B 800m</t>
  </si>
  <si>
    <t>U15B</t>
  </si>
  <si>
    <t>80mH</t>
  </si>
  <si>
    <t>Junior Boys PENTATHALON - Under 15 English Schools scoring HAND TIMES</t>
  </si>
  <si>
    <t>80 Meter</t>
  </si>
  <si>
    <t>Under 15 Boys</t>
  </si>
  <si>
    <t>Hastings  Arko</t>
  </si>
  <si>
    <t>Sammy  Pemberton</t>
  </si>
  <si>
    <t>Tom David</t>
  </si>
  <si>
    <t>RBCS</t>
  </si>
  <si>
    <t>James Field</t>
  </si>
  <si>
    <t>Jake Gaines</t>
  </si>
  <si>
    <t>Jamie Sheffield</t>
  </si>
  <si>
    <t>Holyport College</t>
  </si>
  <si>
    <t>Tom Pasmore</t>
  </si>
  <si>
    <t>Will Thompson</t>
  </si>
  <si>
    <t>Tom Ferguson</t>
  </si>
  <si>
    <t>Park House</t>
  </si>
  <si>
    <t>Joshua  Down</t>
  </si>
  <si>
    <t>Ed Langdon</t>
  </si>
  <si>
    <t>Cameron Mobley</t>
  </si>
  <si>
    <t>Calum  Johnstone</t>
  </si>
  <si>
    <t>Krystian Kapron</t>
  </si>
  <si>
    <t>Angus McGee</t>
  </si>
  <si>
    <t>Matthew Smith</t>
  </si>
  <si>
    <t>Westgate</t>
  </si>
  <si>
    <t>Jacob  Bunch</t>
  </si>
  <si>
    <t>Freddie Fenton</t>
  </si>
  <si>
    <t>Toby Jeavons</t>
  </si>
  <si>
    <t>Oliver  Humphrey</t>
  </si>
  <si>
    <t>Alex Russell</t>
  </si>
  <si>
    <t>Dalton Bidgood</t>
  </si>
  <si>
    <t>Desborough</t>
  </si>
  <si>
    <t>Guillem Evans Rodriguez</t>
  </si>
  <si>
    <t>Oscar  McClure</t>
  </si>
  <si>
    <t>Max Skelton</t>
  </si>
  <si>
    <t>Alexander  Stirzaker</t>
  </si>
  <si>
    <t>Thomas Day</t>
  </si>
  <si>
    <t>U17G 80m Hurdles</t>
  </si>
  <si>
    <t>U17G High Jump</t>
  </si>
  <si>
    <t>U17G Long Jump</t>
  </si>
  <si>
    <t>U17G Shot</t>
  </si>
  <si>
    <t>U17G 800m</t>
  </si>
  <si>
    <t>U17G</t>
  </si>
  <si>
    <t>Inter Girls PENTATHALON - Under 17 English Schools scoring HAND TIMES</t>
  </si>
  <si>
    <t>Under 17 Girls</t>
  </si>
  <si>
    <t>Anna  Montagne</t>
  </si>
  <si>
    <t>Maisie Jeger</t>
  </si>
  <si>
    <t>Leila Lister</t>
  </si>
  <si>
    <t>Libby Doyle</t>
  </si>
  <si>
    <t>Niah  Lewis</t>
  </si>
  <si>
    <t>Maddie Bennett</t>
  </si>
  <si>
    <t>Honor Neville</t>
  </si>
  <si>
    <t>Havana Sale</t>
  </si>
  <si>
    <t>Calia  Logan Griffin</t>
  </si>
  <si>
    <t>Eloise Sparks</t>
  </si>
  <si>
    <t>Poppy Wessely</t>
  </si>
  <si>
    <t>Scarlett Maleham</t>
  </si>
  <si>
    <t>Maya Jani</t>
  </si>
  <si>
    <t>Scarlett  O'Connor</t>
  </si>
  <si>
    <t>Isabel Stevens</t>
  </si>
  <si>
    <t>Romy  Nolan</t>
  </si>
  <si>
    <t>Cesca Sim</t>
  </si>
  <si>
    <t>Daisey Weedon</t>
  </si>
  <si>
    <t>Scarlett  Owen</t>
  </si>
  <si>
    <t>U17B 100m Hurdles</t>
  </si>
  <si>
    <t>U17B High Jump</t>
  </si>
  <si>
    <t>U17B Long Jump</t>
  </si>
  <si>
    <t>U17B Shot</t>
  </si>
  <si>
    <t>U17B 1500m</t>
  </si>
  <si>
    <t>U17B</t>
  </si>
  <si>
    <t>100mH</t>
  </si>
  <si>
    <t>1500m</t>
  </si>
  <si>
    <t>Inter Boys PENTATHALON - Under 17 English Schools scoring HAND TIMES</t>
  </si>
  <si>
    <t>100 Meter</t>
  </si>
  <si>
    <t xml:space="preserve"> 1500 Meters</t>
  </si>
  <si>
    <t>Under 17 Boys</t>
  </si>
  <si>
    <t>Joe Frew</t>
  </si>
  <si>
    <t>Harry  Booker</t>
  </si>
  <si>
    <t>James Ferguson</t>
  </si>
  <si>
    <t>Harry Gardner</t>
  </si>
  <si>
    <t>Josh Wright</t>
  </si>
  <si>
    <t>Nathan  Crumpen</t>
  </si>
  <si>
    <t>Josh Thorley</t>
  </si>
  <si>
    <t>Tom  Joyce</t>
  </si>
  <si>
    <t>Chris Kennedy</t>
  </si>
  <si>
    <t>Jimmy March</t>
  </si>
  <si>
    <t>Sam Kennerson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</si>
</sst>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0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19" fillId="0" borderId="10" xfId="57" applyFont="1" applyBorder="1" applyAlignment="1">
      <alignment horizontal="left" vertical="center"/>
      <protection/>
    </xf>
    <xf numFmtId="0" fontId="19" fillId="0" borderId="0" xfId="57" applyFont="1" applyBorder="1" applyAlignment="1">
      <alignment horizontal="left" vertical="center"/>
      <protection/>
    </xf>
    <xf numFmtId="0" fontId="19" fillId="0" borderId="10" xfId="57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1" fillId="0" borderId="0" xfId="55">
      <alignment/>
      <protection/>
    </xf>
    <xf numFmtId="0" fontId="18" fillId="33" borderId="11" xfId="55" applyFont="1" applyFill="1" applyBorder="1" applyAlignment="1" applyProtection="1" quotePrefix="1">
      <alignment horizontal="center" vertical="center"/>
      <protection/>
    </xf>
    <xf numFmtId="0" fontId="19" fillId="0" borderId="0" xfId="55" applyFont="1" applyFill="1" applyBorder="1" applyAlignment="1" quotePrefix="1">
      <alignment horizontal="center" vertical="center"/>
      <protection/>
    </xf>
    <xf numFmtId="0" fontId="19" fillId="0" borderId="0" xfId="55" applyFont="1" applyFill="1" applyBorder="1" applyAlignment="1" applyProtection="1">
      <alignment horizontal="center" vertical="center"/>
      <protection locked="0"/>
    </xf>
    <xf numFmtId="0" fontId="19" fillId="0" borderId="0" xfId="55" applyFont="1" applyFill="1" applyBorder="1" applyAlignment="1">
      <alignment horizontal="center" vertical="center"/>
      <protection/>
    </xf>
    <xf numFmtId="164" fontId="19" fillId="0" borderId="0" xfId="55" applyNumberFormat="1" applyFont="1" applyFill="1" applyBorder="1" applyAlignment="1">
      <alignment horizontal="center" vertical="center"/>
      <protection/>
    </xf>
    <xf numFmtId="164" fontId="19" fillId="0" borderId="0" xfId="55" applyNumberFormat="1" applyFont="1" applyAlignment="1">
      <alignment horizontal="center" vertical="center"/>
      <protection/>
    </xf>
    <xf numFmtId="0" fontId="18" fillId="33" borderId="12" xfId="55" applyFont="1" applyFill="1" applyBorder="1" applyAlignment="1" applyProtection="1" quotePrefix="1">
      <alignment horizontal="center" vertical="center"/>
      <protection/>
    </xf>
    <xf numFmtId="0" fontId="18" fillId="33" borderId="13" xfId="55" applyFont="1" applyFill="1" applyBorder="1" applyAlignment="1" applyProtection="1" quotePrefix="1">
      <alignment horizontal="center" vertical="center"/>
      <protection/>
    </xf>
    <xf numFmtId="0" fontId="18" fillId="33" borderId="13" xfId="55" applyFont="1" applyFill="1" applyBorder="1" applyAlignment="1" applyProtection="1" quotePrefix="1">
      <alignment vertical="center"/>
      <protection/>
    </xf>
    <xf numFmtId="164" fontId="18" fillId="33" borderId="14" xfId="55" applyNumberFormat="1" applyFont="1" applyFill="1" applyBorder="1" applyAlignment="1" applyProtection="1" quotePrefix="1">
      <alignment horizontal="center" vertical="center"/>
      <protection/>
    </xf>
    <xf numFmtId="0" fontId="18" fillId="33" borderId="12" xfId="55" applyFont="1" applyFill="1" applyBorder="1" applyAlignment="1" applyProtection="1" quotePrefix="1">
      <alignment vertical="center"/>
      <protection/>
    </xf>
    <xf numFmtId="164" fontId="19" fillId="33" borderId="14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 applyProtection="1">
      <alignment horizontal="center" vertical="center"/>
      <protection locked="0"/>
    </xf>
    <xf numFmtId="164" fontId="19" fillId="0" borderId="10" xfId="55" applyNumberFormat="1" applyFont="1" applyFill="1" applyBorder="1" applyAlignment="1">
      <alignment horizontal="center" vertical="center"/>
      <protection/>
    </xf>
    <xf numFmtId="0" fontId="19" fillId="0" borderId="11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" vertical="center"/>
      <protection/>
    </xf>
    <xf numFmtId="2" fontId="19" fillId="0" borderId="11" xfId="55" applyNumberFormat="1" applyFont="1" applyBorder="1" applyAlignment="1">
      <alignment horizontal="center" vertical="center"/>
      <protection/>
    </xf>
    <xf numFmtId="1" fontId="19" fillId="0" borderId="10" xfId="55" applyNumberFormat="1" applyFont="1" applyFill="1" applyBorder="1" applyAlignment="1">
      <alignment horizontal="center" vertical="center"/>
      <protection/>
    </xf>
    <xf numFmtId="164" fontId="19" fillId="0" borderId="10" xfId="55" applyNumberFormat="1" applyFont="1" applyBorder="1" applyAlignment="1">
      <alignment horizontal="center" vertical="center"/>
      <protection/>
    </xf>
    <xf numFmtId="0" fontId="19" fillId="0" borderId="11" xfId="55" applyFont="1" applyFill="1" applyBorder="1" applyAlignment="1" applyProtection="1">
      <alignment horizontal="center" vertical="center"/>
      <protection locked="0"/>
    </xf>
    <xf numFmtId="164" fontId="19" fillId="0" borderId="11" xfId="55" applyNumberFormat="1" applyFont="1" applyFill="1" applyBorder="1" applyAlignment="1">
      <alignment horizontal="center" vertical="center"/>
      <protection/>
    </xf>
    <xf numFmtId="1" fontId="19" fillId="0" borderId="11" xfId="55" applyNumberFormat="1" applyFont="1" applyFill="1" applyBorder="1" applyAlignment="1">
      <alignment horizontal="center" vertical="center"/>
      <protection/>
    </xf>
    <xf numFmtId="164" fontId="19" fillId="0" borderId="11" xfId="55" applyNumberFormat="1" applyFont="1" applyBorder="1" applyAlignment="1">
      <alignment horizontal="center" vertical="center"/>
      <protection/>
    </xf>
    <xf numFmtId="0" fontId="21" fillId="0" borderId="0" xfId="55" applyAlignment="1">
      <alignment horizontal="center"/>
      <protection/>
    </xf>
    <xf numFmtId="0" fontId="19" fillId="0" borderId="0" xfId="55" applyFont="1" applyAlignment="1">
      <alignment horizontal="center" vertical="center"/>
      <protection/>
    </xf>
    <xf numFmtId="0" fontId="19" fillId="0" borderId="0" xfId="55" applyFont="1">
      <alignment/>
      <protection/>
    </xf>
    <xf numFmtId="1" fontId="19" fillId="0" borderId="0" xfId="55" applyNumberFormat="1" applyFont="1" applyFill="1" applyBorder="1" applyAlignment="1">
      <alignment horizontal="center" vertical="center"/>
      <protection/>
    </xf>
    <xf numFmtId="1" fontId="18" fillId="33" borderId="13" xfId="55" applyNumberFormat="1" applyFont="1" applyFill="1" applyBorder="1" applyAlignment="1" applyProtection="1" quotePrefix="1">
      <alignment horizontal="center" vertical="center"/>
      <protection/>
    </xf>
    <xf numFmtId="0" fontId="19" fillId="0" borderId="0" xfId="55" applyFont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 vertical="center"/>
      <protection/>
    </xf>
    <xf numFmtId="2" fontId="19" fillId="0" borderId="0" xfId="55" applyNumberFormat="1" applyFont="1" applyBorder="1" applyAlignment="1">
      <alignment horizontal="center" vertical="center"/>
      <protection/>
    </xf>
    <xf numFmtId="0" fontId="22" fillId="0" borderId="0" xfId="56" applyFont="1" applyProtection="1">
      <alignment/>
      <protection/>
    </xf>
    <xf numFmtId="0" fontId="18" fillId="0" borderId="0" xfId="56" applyFont="1" applyAlignment="1" applyProtection="1">
      <alignment horizontal="left"/>
      <protection/>
    </xf>
    <xf numFmtId="164" fontId="22" fillId="0" borderId="0" xfId="56" applyNumberFormat="1" applyFont="1" applyAlignment="1" applyProtection="1">
      <alignment horizontal="center"/>
      <protection/>
    </xf>
    <xf numFmtId="1" fontId="22" fillId="0" borderId="0" xfId="56" applyNumberFormat="1" applyFont="1" applyAlignment="1" applyProtection="1">
      <alignment horizontal="center"/>
      <protection/>
    </xf>
    <xf numFmtId="2" fontId="22" fillId="0" borderId="0" xfId="56" applyNumberFormat="1" applyFont="1" applyAlignment="1" applyProtection="1">
      <alignment horizontal="center"/>
      <protection/>
    </xf>
    <xf numFmtId="0" fontId="22" fillId="0" borderId="0" xfId="56" applyNumberFormat="1" applyFont="1" applyAlignment="1" applyProtection="1">
      <alignment horizontal="center"/>
      <protection/>
    </xf>
    <xf numFmtId="0" fontId="23" fillId="0" borderId="0" xfId="56" applyNumberFormat="1" applyFont="1" applyFill="1" applyProtection="1">
      <alignment/>
      <protection/>
    </xf>
    <xf numFmtId="1" fontId="22" fillId="0" borderId="0" xfId="56" applyNumberFormat="1" applyFont="1" applyAlignment="1" applyProtection="1">
      <alignment horizontal="center" vertical="center"/>
      <protection/>
    </xf>
    <xf numFmtId="1" fontId="22" fillId="0" borderId="0" xfId="56" applyNumberFormat="1" applyFont="1" applyProtection="1">
      <alignment/>
      <protection/>
    </xf>
    <xf numFmtId="0" fontId="18" fillId="0" borderId="0" xfId="56" applyFont="1" applyProtection="1">
      <alignment/>
      <protection/>
    </xf>
    <xf numFmtId="0" fontId="22" fillId="0" borderId="0" xfId="56" applyFont="1" applyAlignment="1" applyProtection="1">
      <alignment horizontal="center" vertical="center"/>
      <protection/>
    </xf>
    <xf numFmtId="0" fontId="21" fillId="0" borderId="0" xfId="56">
      <alignment/>
      <protection/>
    </xf>
    <xf numFmtId="0" fontId="24" fillId="0" borderId="0" xfId="56" applyFont="1" applyAlignment="1" applyProtection="1">
      <alignment horizontal="left"/>
      <protection locked="0"/>
    </xf>
    <xf numFmtId="164" fontId="21" fillId="0" borderId="0" xfId="56" applyNumberFormat="1" applyAlignment="1" applyProtection="1">
      <alignment horizontal="center"/>
      <protection locked="0"/>
    </xf>
    <xf numFmtId="1" fontId="21" fillId="0" borderId="0" xfId="56" applyNumberFormat="1" applyAlignment="1">
      <alignment horizontal="center"/>
      <protection/>
    </xf>
    <xf numFmtId="2" fontId="21" fillId="0" borderId="0" xfId="56" applyNumberFormat="1" applyAlignment="1" applyProtection="1">
      <alignment horizontal="center"/>
      <protection locked="0"/>
    </xf>
    <xf numFmtId="1" fontId="21" fillId="0" borderId="0" xfId="56" applyNumberFormat="1" applyAlignment="1" applyProtection="1">
      <alignment horizontal="center"/>
      <protection locked="0"/>
    </xf>
    <xf numFmtId="0" fontId="21" fillId="0" borderId="0" xfId="56" applyNumberFormat="1" applyAlignment="1">
      <alignment horizontal="center"/>
      <protection/>
    </xf>
    <xf numFmtId="0" fontId="25" fillId="0" borderId="0" xfId="56" applyNumberFormat="1" applyFont="1" applyFill="1">
      <alignment/>
      <protection/>
    </xf>
    <xf numFmtId="1" fontId="21" fillId="0" borderId="0" xfId="56" applyNumberFormat="1" applyAlignment="1">
      <alignment horizontal="center" vertical="center"/>
      <protection/>
    </xf>
    <xf numFmtId="1" fontId="21" fillId="0" borderId="0" xfId="56" applyNumberFormat="1">
      <alignment/>
      <protection/>
    </xf>
    <xf numFmtId="0" fontId="24" fillId="0" borderId="0" xfId="56" applyFont="1">
      <alignment/>
      <protection/>
    </xf>
    <xf numFmtId="0" fontId="21" fillId="0" borderId="0" xfId="56" applyAlignment="1">
      <alignment horizontal="center" vertical="center"/>
      <protection/>
    </xf>
    <xf numFmtId="0" fontId="24" fillId="0" borderId="0" xfId="56" applyFont="1" applyAlignment="1">
      <alignment horizontal="center"/>
      <protection/>
    </xf>
    <xf numFmtId="164" fontId="24" fillId="0" borderId="15" xfId="56" applyNumberFormat="1" applyFont="1" applyBorder="1" applyAlignment="1" applyProtection="1">
      <alignment horizontal="center"/>
      <protection locked="0"/>
    </xf>
    <xf numFmtId="1" fontId="24" fillId="34" borderId="16" xfId="56" applyNumberFormat="1" applyFont="1" applyFill="1" applyBorder="1" applyAlignment="1">
      <alignment horizontal="center"/>
      <protection/>
    </xf>
    <xf numFmtId="2" fontId="24" fillId="0" borderId="16" xfId="56" applyNumberFormat="1" applyFont="1" applyBorder="1" applyAlignment="1" applyProtection="1">
      <alignment horizontal="center"/>
      <protection locked="0"/>
    </xf>
    <xf numFmtId="1" fontId="24" fillId="34" borderId="17" xfId="56" applyNumberFormat="1" applyFont="1" applyFill="1" applyBorder="1" applyAlignment="1">
      <alignment horizontal="center"/>
      <protection/>
    </xf>
    <xf numFmtId="0" fontId="24" fillId="0" borderId="17" xfId="56" applyNumberFormat="1" applyFont="1" applyBorder="1" applyAlignment="1" applyProtection="1">
      <alignment horizontal="left"/>
      <protection locked="0"/>
    </xf>
    <xf numFmtId="164" fontId="24" fillId="0" borderId="18" xfId="56" applyNumberFormat="1" applyFont="1" applyBorder="1" applyAlignment="1" applyProtection="1">
      <alignment horizontal="center"/>
      <protection locked="0"/>
    </xf>
    <xf numFmtId="0" fontId="24" fillId="34" borderId="16" xfId="56" applyNumberFormat="1" applyFont="1" applyFill="1" applyBorder="1" applyAlignment="1">
      <alignment horizontal="center"/>
      <protection/>
    </xf>
    <xf numFmtId="0" fontId="26" fillId="35" borderId="16" xfId="56" applyNumberFormat="1" applyFont="1" applyFill="1" applyBorder="1" applyAlignment="1">
      <alignment horizontal="center"/>
      <protection/>
    </xf>
    <xf numFmtId="1" fontId="24" fillId="0" borderId="16" xfId="56" applyNumberFormat="1" applyFont="1" applyBorder="1" applyAlignment="1">
      <alignment horizontal="center" vertical="center"/>
      <protection/>
    </xf>
    <xf numFmtId="1" fontId="24" fillId="35" borderId="19" xfId="56" applyNumberFormat="1" applyFont="1" applyFill="1" applyBorder="1" applyAlignment="1">
      <alignment horizontal="center"/>
      <protection/>
    </xf>
    <xf numFmtId="0" fontId="24" fillId="0" borderId="0" xfId="56" applyFont="1" applyAlignment="1">
      <alignment horizontal="center" vertical="center"/>
      <protection/>
    </xf>
    <xf numFmtId="164" fontId="24" fillId="0" borderId="20" xfId="56" applyNumberFormat="1" applyFont="1" applyBorder="1" applyAlignment="1" applyProtection="1">
      <alignment horizontal="center"/>
      <protection locked="0"/>
    </xf>
    <xf numFmtId="1" fontId="24" fillId="34" borderId="21" xfId="56" applyNumberFormat="1" applyFont="1" applyFill="1" applyBorder="1" applyAlignment="1">
      <alignment horizontal="center"/>
      <protection/>
    </xf>
    <xf numFmtId="2" fontId="24" fillId="0" borderId="21" xfId="56" applyNumberFormat="1" applyFont="1" applyBorder="1" applyAlignment="1" applyProtection="1">
      <alignment horizontal="center"/>
      <protection locked="0"/>
    </xf>
    <xf numFmtId="0" fontId="24" fillId="0" borderId="22" xfId="56" applyNumberFormat="1" applyFont="1" applyBorder="1" applyAlignment="1" applyProtection="1">
      <alignment horizontal="center" vertical="center"/>
      <protection locked="0"/>
    </xf>
    <xf numFmtId="164" fontId="24" fillId="0" borderId="22" xfId="56" applyNumberFormat="1" applyFont="1" applyBorder="1" applyAlignment="1" applyProtection="1">
      <alignment horizontal="center"/>
      <protection locked="0"/>
    </xf>
    <xf numFmtId="0" fontId="24" fillId="34" borderId="21" xfId="56" applyNumberFormat="1" applyFont="1" applyFill="1" applyBorder="1" applyAlignment="1">
      <alignment horizontal="center"/>
      <protection/>
    </xf>
    <xf numFmtId="0" fontId="26" fillId="35" borderId="23" xfId="56" applyNumberFormat="1" applyFont="1" applyFill="1" applyBorder="1" applyAlignment="1">
      <alignment horizontal="center"/>
      <protection/>
    </xf>
    <xf numFmtId="1" fontId="24" fillId="0" borderId="23" xfId="56" applyNumberFormat="1" applyFont="1" applyBorder="1" applyAlignment="1">
      <alignment horizontal="center" vertical="center"/>
      <protection/>
    </xf>
    <xf numFmtId="1" fontId="24" fillId="35" borderId="24" xfId="56" applyNumberFormat="1" applyFont="1" applyFill="1" applyBorder="1" applyAlignment="1">
      <alignment horizontal="center"/>
      <protection/>
    </xf>
    <xf numFmtId="164" fontId="24" fillId="0" borderId="11" xfId="56" applyNumberFormat="1" applyFont="1" applyBorder="1" applyAlignment="1" applyProtection="1">
      <alignment horizontal="center"/>
      <protection locked="0"/>
    </xf>
    <xf numFmtId="1" fontId="24" fillId="34" borderId="11" xfId="56" applyNumberFormat="1" applyFont="1" applyFill="1" applyBorder="1" applyAlignment="1">
      <alignment horizontal="center"/>
      <protection/>
    </xf>
    <xf numFmtId="2" fontId="24" fillId="0" borderId="11" xfId="56" applyNumberFormat="1" applyFont="1" applyBorder="1" applyAlignment="1" applyProtection="1">
      <alignment horizontal="center"/>
      <protection locked="0"/>
    </xf>
    <xf numFmtId="0" fontId="24" fillId="0" borderId="11" xfId="56" applyNumberFormat="1" applyFont="1" applyBorder="1" applyAlignment="1" applyProtection="1">
      <alignment horizontal="center"/>
      <protection locked="0"/>
    </xf>
    <xf numFmtId="0" fontId="26" fillId="35" borderId="0" xfId="56" applyNumberFormat="1" applyFont="1" applyFill="1" applyBorder="1" applyAlignment="1">
      <alignment horizontal="center"/>
      <protection/>
    </xf>
    <xf numFmtId="1" fontId="24" fillId="0" borderId="21" xfId="56" applyNumberFormat="1" applyFont="1" applyBorder="1" applyAlignment="1">
      <alignment horizontal="center" vertical="center"/>
      <protection/>
    </xf>
    <xf numFmtId="1" fontId="24" fillId="35" borderId="0" xfId="56" applyNumberFormat="1" applyFont="1" applyFill="1" applyBorder="1" applyAlignment="1">
      <alignment horizontal="center"/>
      <protection/>
    </xf>
    <xf numFmtId="0" fontId="21" fillId="0" borderId="11" xfId="56" applyBorder="1">
      <alignment/>
      <protection/>
    </xf>
    <xf numFmtId="0" fontId="24" fillId="0" borderId="11" xfId="56" applyFont="1" applyBorder="1" applyAlignment="1" applyProtection="1">
      <alignment horizontal="left"/>
      <protection locked="0"/>
    </xf>
    <xf numFmtId="164" fontId="21" fillId="0" borderId="11" xfId="56" applyNumberFormat="1" applyBorder="1" applyAlignment="1" applyProtection="1">
      <alignment horizontal="center"/>
      <protection/>
    </xf>
    <xf numFmtId="1" fontId="21" fillId="34" borderId="10" xfId="56" applyNumberFormat="1" applyFill="1" applyBorder="1" applyAlignment="1">
      <alignment horizontal="center"/>
      <protection/>
    </xf>
    <xf numFmtId="2" fontId="21" fillId="0" borderId="11" xfId="56" applyNumberFormat="1" applyBorder="1" applyAlignment="1" applyProtection="1">
      <alignment horizontal="center"/>
      <protection/>
    </xf>
    <xf numFmtId="1" fontId="21" fillId="0" borderId="11" xfId="56" applyNumberFormat="1" applyBorder="1" applyAlignment="1" applyProtection="1">
      <alignment horizontal="center"/>
      <protection/>
    </xf>
    <xf numFmtId="2" fontId="25" fillId="35" borderId="25" xfId="56" applyNumberFormat="1" applyFont="1" applyFill="1" applyBorder="1">
      <alignment/>
      <protection/>
    </xf>
    <xf numFmtId="1" fontId="27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>
      <alignment/>
      <protection/>
    </xf>
    <xf numFmtId="0" fontId="21" fillId="0" borderId="11" xfId="56" applyBorder="1" applyAlignment="1">
      <alignment horizontal="center" vertical="center"/>
      <protection/>
    </xf>
    <xf numFmtId="47" fontId="21" fillId="0" borderId="11" xfId="56" applyNumberFormat="1" applyBorder="1" applyAlignment="1" applyProtection="1">
      <alignment horizontal="center"/>
      <protection/>
    </xf>
    <xf numFmtId="1" fontId="21" fillId="34" borderId="11" xfId="56" applyNumberFormat="1" applyFill="1" applyBorder="1" applyAlignment="1">
      <alignment horizontal="center"/>
      <protection/>
    </xf>
    <xf numFmtId="2" fontId="25" fillId="35" borderId="13" xfId="56" applyNumberFormat="1" applyFont="1" applyFill="1" applyBorder="1">
      <alignment/>
      <protection/>
    </xf>
    <xf numFmtId="2" fontId="25" fillId="35" borderId="26" xfId="56" applyNumberFormat="1" applyFont="1" applyFill="1" applyBorder="1">
      <alignment/>
      <protection/>
    </xf>
    <xf numFmtId="1" fontId="24" fillId="0" borderId="11" xfId="56" applyNumberFormat="1" applyFont="1" applyBorder="1" applyAlignment="1" applyProtection="1">
      <alignment horizontal="left"/>
      <protection locked="0"/>
    </xf>
    <xf numFmtId="0" fontId="47" fillId="0" borderId="0" xfId="55" applyFont="1">
      <alignment/>
      <protection/>
    </xf>
    <xf numFmtId="0" fontId="48" fillId="36" borderId="11" xfId="55" applyFont="1" applyFill="1" applyBorder="1" applyAlignment="1" applyProtection="1" quotePrefix="1">
      <alignment horizontal="center" vertical="center"/>
      <protection/>
    </xf>
    <xf numFmtId="0" fontId="48" fillId="33" borderId="11" xfId="55" applyFont="1" applyFill="1" applyBorder="1" applyAlignment="1" applyProtection="1" quotePrefix="1">
      <alignment horizontal="center" vertical="center"/>
      <protection/>
    </xf>
    <xf numFmtId="0" fontId="48" fillId="36" borderId="12" xfId="55" applyFont="1" applyFill="1" applyBorder="1" applyAlignment="1" applyProtection="1" quotePrefix="1">
      <alignment horizontal="center" vertical="center"/>
      <protection/>
    </xf>
    <xf numFmtId="0" fontId="48" fillId="36" borderId="13" xfId="55" applyFont="1" applyFill="1" applyBorder="1" applyAlignment="1" applyProtection="1" quotePrefix="1">
      <alignment horizontal="center" vertical="center"/>
      <protection/>
    </xf>
    <xf numFmtId="0" fontId="48" fillId="36" borderId="13" xfId="55" applyFont="1" applyFill="1" applyBorder="1" applyAlignment="1" applyProtection="1" quotePrefix="1">
      <alignment vertical="center"/>
      <protection/>
    </xf>
    <xf numFmtId="164" fontId="48" fillId="36" borderId="14" xfId="55" applyNumberFormat="1" applyFont="1" applyFill="1" applyBorder="1" applyAlignment="1" applyProtection="1" quotePrefix="1">
      <alignment horizontal="center" vertical="center"/>
      <protection/>
    </xf>
    <xf numFmtId="0" fontId="48" fillId="36" borderId="12" xfId="55" applyFont="1" applyFill="1" applyBorder="1" applyAlignment="1" applyProtection="1" quotePrefix="1">
      <alignment vertical="center"/>
      <protection/>
    </xf>
    <xf numFmtId="164" fontId="49" fillId="36" borderId="14" xfId="55" applyNumberFormat="1" applyFont="1" applyFill="1" applyBorder="1" applyAlignment="1">
      <alignment horizontal="center" vertical="center"/>
      <protection/>
    </xf>
    <xf numFmtId="2" fontId="19" fillId="0" borderId="11" xfId="55" applyNumberFormat="1" applyFont="1" applyFill="1" applyBorder="1" applyAlignment="1">
      <alignment horizontal="center" vertical="center"/>
      <protection/>
    </xf>
    <xf numFmtId="2" fontId="19" fillId="0" borderId="27" xfId="55" applyNumberFormat="1" applyFont="1" applyBorder="1" applyAlignment="1">
      <alignment horizontal="center" vertical="center"/>
      <protection/>
    </xf>
    <xf numFmtId="0" fontId="21" fillId="0" borderId="11" xfId="55" applyBorder="1">
      <alignment/>
      <protection/>
    </xf>
    <xf numFmtId="0" fontId="18" fillId="36" borderId="13" xfId="55" applyFont="1" applyFill="1" applyBorder="1" applyAlignment="1" applyProtection="1" quotePrefix="1">
      <alignment vertical="center"/>
      <protection/>
    </xf>
    <xf numFmtId="1" fontId="18" fillId="36" borderId="13" xfId="55" applyNumberFormat="1" applyFont="1" applyFill="1" applyBorder="1" applyAlignment="1" applyProtection="1" quotePrefix="1">
      <alignment horizontal="center" vertical="center"/>
      <protection/>
    </xf>
    <xf numFmtId="164" fontId="19" fillId="36" borderId="14" xfId="55" applyNumberFormat="1" applyFont="1" applyFill="1" applyBorder="1" applyAlignment="1">
      <alignment horizontal="center" vertical="center"/>
      <protection/>
    </xf>
    <xf numFmtId="164" fontId="18" fillId="36" borderId="14" xfId="55" applyNumberFormat="1" applyFont="1" applyFill="1" applyBorder="1" applyAlignment="1" applyProtection="1" quotePrefix="1">
      <alignment horizontal="center" vertical="center"/>
      <protection/>
    </xf>
    <xf numFmtId="1" fontId="21" fillId="37" borderId="10" xfId="56" applyNumberFormat="1" applyFont="1" applyFill="1" applyBorder="1" applyAlignment="1">
      <alignment horizontal="center"/>
      <protection/>
    </xf>
    <xf numFmtId="1" fontId="21" fillId="37" borderId="11" xfId="56" applyNumberFormat="1" applyFont="1" applyFill="1" applyBorder="1" applyAlignment="1">
      <alignment horizontal="center"/>
      <protection/>
    </xf>
    <xf numFmtId="2" fontId="19" fillId="0" borderId="21" xfId="55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iel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AA%20Combined%20Events%20Result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use"/>
      <sheetName val="Formula"/>
      <sheetName val="U15 Girls"/>
      <sheetName val="U15 Girls Overall"/>
      <sheetName val="U15 Boys"/>
      <sheetName val="U15 Boys Overall"/>
      <sheetName val="U17 Girls"/>
      <sheetName val="U17 Girls Overall"/>
      <sheetName val="U17 Boys"/>
      <sheetName val="U17 Boys Overall"/>
      <sheetName val="Junior Girls (U15)"/>
      <sheetName val="Junior Boys (U15)"/>
      <sheetName val="Inter Girls (U17)"/>
      <sheetName val="Inter Boys (U17)"/>
      <sheetName val="All Athletes Competing"/>
      <sheetName val="Senior Girls (U19)"/>
      <sheetName val="Senior Boys (U19)"/>
      <sheetName val="Shot Cards"/>
      <sheetName val="Long Jump Cards"/>
      <sheetName val="Sheet1"/>
      <sheetName val="High Jump Cards"/>
    </sheetNames>
    <sheetDataSet>
      <sheetData sheetId="1">
        <row r="1">
          <cell r="J1" t="str">
            <v>U15 Girls</v>
          </cell>
          <cell r="K1" t="str">
            <v>75m Hurdles</v>
          </cell>
          <cell r="M1" t="str">
            <v>U17 Girls</v>
          </cell>
          <cell r="N1" t="str">
            <v>80m Hurdles</v>
          </cell>
        </row>
        <row r="2">
          <cell r="J2" t="str">
            <v>Time</v>
          </cell>
          <cell r="K2" t="str">
            <v>Points</v>
          </cell>
          <cell r="M2" t="str">
            <v>Time</v>
          </cell>
          <cell r="N2" t="str">
            <v>Points</v>
          </cell>
        </row>
        <row r="3">
          <cell r="J3">
            <v>8.3</v>
          </cell>
          <cell r="K3" t="str">
            <v>OFFSCALE</v>
          </cell>
          <cell r="M3">
            <v>9</v>
          </cell>
          <cell r="N3" t="str">
            <v>OFFSCALE</v>
          </cell>
        </row>
        <row r="4">
          <cell r="J4">
            <v>8.4</v>
          </cell>
          <cell r="K4" t="str">
            <v>ERR</v>
          </cell>
          <cell r="M4">
            <v>9.1</v>
          </cell>
          <cell r="N4" t="str">
            <v>ERR</v>
          </cell>
        </row>
        <row r="5">
          <cell r="J5">
            <v>8.5</v>
          </cell>
          <cell r="K5" t="str">
            <v>ERR</v>
          </cell>
          <cell r="M5">
            <v>9.2</v>
          </cell>
          <cell r="N5" t="str">
            <v>ERR</v>
          </cell>
        </row>
        <row r="6">
          <cell r="J6">
            <v>8.6</v>
          </cell>
          <cell r="K6" t="str">
            <v>ERR</v>
          </cell>
          <cell r="M6">
            <v>9.3</v>
          </cell>
          <cell r="N6" t="str">
            <v>ERR</v>
          </cell>
        </row>
        <row r="7">
          <cell r="J7">
            <v>8.7</v>
          </cell>
          <cell r="K7" t="str">
            <v>ERR</v>
          </cell>
          <cell r="M7">
            <v>9.4</v>
          </cell>
          <cell r="N7" t="str">
            <v>ERR</v>
          </cell>
        </row>
        <row r="8">
          <cell r="J8">
            <v>8.9</v>
          </cell>
          <cell r="K8" t="str">
            <v>ERR</v>
          </cell>
          <cell r="M8">
            <v>9.5</v>
          </cell>
          <cell r="N8" t="str">
            <v>ERR</v>
          </cell>
        </row>
        <row r="9">
          <cell r="J9">
            <v>9</v>
          </cell>
          <cell r="K9" t="str">
            <v>ERR</v>
          </cell>
          <cell r="M9">
            <v>9.6</v>
          </cell>
          <cell r="N9" t="str">
            <v>ERR</v>
          </cell>
        </row>
        <row r="10">
          <cell r="J10">
            <v>9.1</v>
          </cell>
          <cell r="K10">
            <v>1103</v>
          </cell>
          <cell r="M10">
            <v>9.7</v>
          </cell>
          <cell r="N10">
            <v>1182</v>
          </cell>
        </row>
        <row r="11">
          <cell r="J11">
            <v>9.2</v>
          </cell>
          <cell r="K11">
            <v>1084</v>
          </cell>
          <cell r="M11">
            <v>9.8</v>
          </cell>
          <cell r="N11">
            <v>1162</v>
          </cell>
        </row>
        <row r="12">
          <cell r="J12">
            <v>9.3</v>
          </cell>
          <cell r="K12">
            <v>1066</v>
          </cell>
          <cell r="M12">
            <v>9.9</v>
          </cell>
          <cell r="N12">
            <v>1142</v>
          </cell>
        </row>
        <row r="13">
          <cell r="J13">
            <v>9.4</v>
          </cell>
          <cell r="K13">
            <v>1048</v>
          </cell>
          <cell r="M13">
            <v>10</v>
          </cell>
          <cell r="N13">
            <v>1122</v>
          </cell>
        </row>
        <row r="14">
          <cell r="J14">
            <v>9.5</v>
          </cell>
          <cell r="K14">
            <v>1030</v>
          </cell>
          <cell r="M14">
            <v>10.1</v>
          </cell>
          <cell r="N14">
            <v>1103</v>
          </cell>
        </row>
        <row r="15">
          <cell r="J15">
            <v>9.6</v>
          </cell>
          <cell r="K15">
            <v>1012</v>
          </cell>
          <cell r="M15">
            <v>10.2</v>
          </cell>
          <cell r="N15">
            <v>1084</v>
          </cell>
        </row>
        <row r="16">
          <cell r="J16">
            <v>9.7</v>
          </cell>
          <cell r="K16">
            <v>995</v>
          </cell>
          <cell r="M16">
            <v>10.3</v>
          </cell>
          <cell r="N16">
            <v>1066</v>
          </cell>
        </row>
        <row r="17">
          <cell r="J17">
            <v>9.8</v>
          </cell>
          <cell r="K17">
            <v>978</v>
          </cell>
          <cell r="M17">
            <v>10.4</v>
          </cell>
          <cell r="N17">
            <v>1048</v>
          </cell>
        </row>
        <row r="18">
          <cell r="J18">
            <v>9.9</v>
          </cell>
          <cell r="K18">
            <v>962</v>
          </cell>
          <cell r="M18">
            <v>10.5</v>
          </cell>
          <cell r="N18">
            <v>1030</v>
          </cell>
        </row>
        <row r="19">
          <cell r="J19">
            <v>10</v>
          </cell>
          <cell r="K19">
            <v>946</v>
          </cell>
          <cell r="M19">
            <v>10.6</v>
          </cell>
          <cell r="N19">
            <v>1012</v>
          </cell>
        </row>
        <row r="20">
          <cell r="J20">
            <v>10.1</v>
          </cell>
          <cell r="K20">
            <v>930</v>
          </cell>
          <cell r="M20">
            <v>10.7</v>
          </cell>
          <cell r="N20">
            <v>995</v>
          </cell>
        </row>
        <row r="21">
          <cell r="J21">
            <v>10.2</v>
          </cell>
          <cell r="K21">
            <v>914</v>
          </cell>
          <cell r="M21">
            <v>10.8</v>
          </cell>
          <cell r="N21">
            <v>978</v>
          </cell>
        </row>
        <row r="22">
          <cell r="J22">
            <v>10.3</v>
          </cell>
          <cell r="K22">
            <v>899</v>
          </cell>
          <cell r="M22">
            <v>10.9</v>
          </cell>
          <cell r="N22">
            <v>962</v>
          </cell>
        </row>
        <row r="23">
          <cell r="J23">
            <v>10.4</v>
          </cell>
          <cell r="K23">
            <v>884</v>
          </cell>
          <cell r="M23">
            <v>11</v>
          </cell>
          <cell r="N23">
            <v>946</v>
          </cell>
        </row>
        <row r="24">
          <cell r="J24">
            <v>10.5</v>
          </cell>
          <cell r="K24">
            <v>869</v>
          </cell>
          <cell r="M24">
            <v>11.1</v>
          </cell>
          <cell r="N24">
            <v>930</v>
          </cell>
        </row>
        <row r="25">
          <cell r="J25">
            <v>10.6</v>
          </cell>
          <cell r="K25">
            <v>855</v>
          </cell>
          <cell r="M25">
            <v>11.2</v>
          </cell>
          <cell r="N25">
            <v>914</v>
          </cell>
        </row>
        <row r="26">
          <cell r="J26">
            <v>10.7</v>
          </cell>
          <cell r="K26">
            <v>840</v>
          </cell>
          <cell r="M26">
            <v>11.3</v>
          </cell>
          <cell r="N26">
            <v>899</v>
          </cell>
        </row>
        <row r="27">
          <cell r="J27">
            <v>10.8</v>
          </cell>
          <cell r="K27">
            <v>826</v>
          </cell>
          <cell r="M27">
            <v>11.4</v>
          </cell>
          <cell r="N27">
            <v>884</v>
          </cell>
        </row>
        <row r="28">
          <cell r="J28">
            <v>10.9</v>
          </cell>
          <cell r="K28">
            <v>813</v>
          </cell>
          <cell r="M28">
            <v>11.5</v>
          </cell>
          <cell r="N28">
            <v>869</v>
          </cell>
        </row>
        <row r="29">
          <cell r="J29">
            <v>11</v>
          </cell>
          <cell r="K29">
            <v>799</v>
          </cell>
          <cell r="M29">
            <v>11.6</v>
          </cell>
          <cell r="N29">
            <v>855</v>
          </cell>
        </row>
        <row r="30">
          <cell r="J30">
            <v>11.1</v>
          </cell>
          <cell r="K30">
            <v>786</v>
          </cell>
          <cell r="M30">
            <v>11.7</v>
          </cell>
          <cell r="N30">
            <v>840</v>
          </cell>
        </row>
        <row r="31">
          <cell r="J31">
            <v>11.2</v>
          </cell>
          <cell r="K31">
            <v>773</v>
          </cell>
          <cell r="M31">
            <v>11.8</v>
          </cell>
          <cell r="N31">
            <v>826</v>
          </cell>
        </row>
        <row r="32">
          <cell r="J32">
            <v>11.3</v>
          </cell>
          <cell r="K32">
            <v>760</v>
          </cell>
          <cell r="M32">
            <v>11.9</v>
          </cell>
          <cell r="N32">
            <v>813</v>
          </cell>
        </row>
        <row r="33">
          <cell r="J33">
            <v>11.4</v>
          </cell>
          <cell r="K33">
            <v>747</v>
          </cell>
          <cell r="M33">
            <v>12</v>
          </cell>
          <cell r="N33">
            <v>799</v>
          </cell>
        </row>
        <row r="34">
          <cell r="J34">
            <v>11.5</v>
          </cell>
          <cell r="K34">
            <v>734</v>
          </cell>
          <cell r="M34">
            <v>12.1</v>
          </cell>
          <cell r="N34">
            <v>786</v>
          </cell>
        </row>
        <row r="35">
          <cell r="J35">
            <v>11.6</v>
          </cell>
          <cell r="K35">
            <v>722</v>
          </cell>
          <cell r="M35">
            <v>12.2</v>
          </cell>
          <cell r="N35">
            <v>773</v>
          </cell>
        </row>
        <row r="36">
          <cell r="J36">
            <v>11.7</v>
          </cell>
          <cell r="K36">
            <v>710</v>
          </cell>
          <cell r="M36">
            <v>12.3</v>
          </cell>
          <cell r="N36">
            <v>760</v>
          </cell>
        </row>
        <row r="37">
          <cell r="J37">
            <v>11.8</v>
          </cell>
          <cell r="K37">
            <v>698</v>
          </cell>
          <cell r="M37">
            <v>12.4</v>
          </cell>
          <cell r="N37">
            <v>747</v>
          </cell>
        </row>
        <row r="38">
          <cell r="J38">
            <v>11.9</v>
          </cell>
          <cell r="K38">
            <v>686</v>
          </cell>
          <cell r="M38">
            <v>12.5</v>
          </cell>
          <cell r="N38">
            <v>734</v>
          </cell>
        </row>
        <row r="39">
          <cell r="J39">
            <v>12</v>
          </cell>
          <cell r="K39">
            <v>675</v>
          </cell>
          <cell r="M39">
            <v>12.6</v>
          </cell>
          <cell r="N39">
            <v>722</v>
          </cell>
        </row>
        <row r="40">
          <cell r="J40">
            <v>12.1</v>
          </cell>
          <cell r="K40">
            <v>663</v>
          </cell>
          <cell r="M40">
            <v>12.7</v>
          </cell>
          <cell r="N40">
            <v>710</v>
          </cell>
        </row>
        <row r="41">
          <cell r="J41">
            <v>12.2</v>
          </cell>
          <cell r="K41">
            <v>652</v>
          </cell>
          <cell r="M41">
            <v>12.8</v>
          </cell>
          <cell r="N41">
            <v>698</v>
          </cell>
        </row>
        <row r="42">
          <cell r="J42">
            <v>12.3</v>
          </cell>
          <cell r="K42">
            <v>641</v>
          </cell>
          <cell r="M42">
            <v>12.9</v>
          </cell>
          <cell r="N42">
            <v>686</v>
          </cell>
        </row>
        <row r="43">
          <cell r="J43">
            <v>12.4</v>
          </cell>
          <cell r="K43">
            <v>630</v>
          </cell>
          <cell r="M43">
            <v>13</v>
          </cell>
          <cell r="N43">
            <v>675</v>
          </cell>
        </row>
        <row r="44">
          <cell r="J44">
            <v>12.5</v>
          </cell>
          <cell r="K44">
            <v>620</v>
          </cell>
          <cell r="M44">
            <v>13.1</v>
          </cell>
          <cell r="N44">
            <v>663</v>
          </cell>
        </row>
        <row r="45">
          <cell r="J45">
            <v>12.6</v>
          </cell>
          <cell r="K45">
            <v>609</v>
          </cell>
          <cell r="M45">
            <v>13.2</v>
          </cell>
          <cell r="N45">
            <v>652</v>
          </cell>
        </row>
        <row r="46">
          <cell r="J46">
            <v>12.7</v>
          </cell>
          <cell r="K46">
            <v>599</v>
          </cell>
          <cell r="M46">
            <v>13.3</v>
          </cell>
          <cell r="N46">
            <v>641</v>
          </cell>
        </row>
        <row r="47">
          <cell r="J47">
            <v>12.8</v>
          </cell>
          <cell r="K47">
            <v>588</v>
          </cell>
          <cell r="M47">
            <v>13.4</v>
          </cell>
          <cell r="N47">
            <v>630</v>
          </cell>
        </row>
        <row r="48">
          <cell r="J48">
            <v>12.9</v>
          </cell>
          <cell r="K48">
            <v>578</v>
          </cell>
          <cell r="M48">
            <v>13.5</v>
          </cell>
          <cell r="N48">
            <v>620</v>
          </cell>
        </row>
        <row r="49">
          <cell r="J49">
            <v>13</v>
          </cell>
          <cell r="K49">
            <v>568</v>
          </cell>
          <cell r="M49">
            <v>13.6</v>
          </cell>
          <cell r="N49">
            <v>609</v>
          </cell>
        </row>
        <row r="50">
          <cell r="J50">
            <v>13.1</v>
          </cell>
          <cell r="K50">
            <v>558</v>
          </cell>
          <cell r="M50">
            <v>13.7</v>
          </cell>
          <cell r="N50">
            <v>599</v>
          </cell>
        </row>
        <row r="51">
          <cell r="J51">
            <v>13.2</v>
          </cell>
          <cell r="K51">
            <v>549</v>
          </cell>
          <cell r="M51">
            <v>13.8</v>
          </cell>
          <cell r="N51">
            <v>588</v>
          </cell>
        </row>
        <row r="52">
          <cell r="J52">
            <v>13.3</v>
          </cell>
          <cell r="K52">
            <v>539</v>
          </cell>
          <cell r="M52">
            <v>13.9</v>
          </cell>
          <cell r="N52">
            <v>578</v>
          </cell>
        </row>
        <row r="53">
          <cell r="J53">
            <v>13.4</v>
          </cell>
          <cell r="K53">
            <v>530</v>
          </cell>
          <cell r="M53">
            <v>14</v>
          </cell>
          <cell r="N53">
            <v>568</v>
          </cell>
        </row>
        <row r="54">
          <cell r="J54">
            <v>13.5</v>
          </cell>
          <cell r="K54">
            <v>521</v>
          </cell>
          <cell r="M54">
            <v>14.1</v>
          </cell>
          <cell r="N54">
            <v>558</v>
          </cell>
        </row>
        <row r="55">
          <cell r="J55">
            <v>13.6</v>
          </cell>
          <cell r="K55">
            <v>511</v>
          </cell>
          <cell r="M55">
            <v>14.2</v>
          </cell>
          <cell r="N55">
            <v>549</v>
          </cell>
        </row>
        <row r="56">
          <cell r="J56">
            <v>13.7</v>
          </cell>
          <cell r="K56">
            <v>502</v>
          </cell>
          <cell r="M56">
            <v>14.3</v>
          </cell>
          <cell r="N56">
            <v>539</v>
          </cell>
        </row>
        <row r="57">
          <cell r="J57">
            <v>13.8</v>
          </cell>
          <cell r="K57">
            <v>497</v>
          </cell>
          <cell r="M57">
            <v>14.4</v>
          </cell>
          <cell r="N57">
            <v>530</v>
          </cell>
        </row>
        <row r="58">
          <cell r="J58">
            <v>13.9</v>
          </cell>
          <cell r="K58">
            <v>489</v>
          </cell>
          <cell r="M58">
            <v>14.5</v>
          </cell>
          <cell r="N58">
            <v>521</v>
          </cell>
        </row>
        <row r="59">
          <cell r="J59">
            <v>14</v>
          </cell>
          <cell r="K59">
            <v>480</v>
          </cell>
          <cell r="M59">
            <v>14.6</v>
          </cell>
          <cell r="N59">
            <v>511</v>
          </cell>
        </row>
        <row r="60">
          <cell r="J60">
            <v>14.1</v>
          </cell>
          <cell r="K60">
            <v>471</v>
          </cell>
          <cell r="M60">
            <v>14.7</v>
          </cell>
          <cell r="N60">
            <v>502</v>
          </cell>
        </row>
        <row r="61">
          <cell r="J61">
            <v>14.2</v>
          </cell>
          <cell r="K61">
            <v>463</v>
          </cell>
          <cell r="M61">
            <v>14.8</v>
          </cell>
          <cell r="N61">
            <v>497</v>
          </cell>
        </row>
        <row r="62">
          <cell r="J62">
            <v>14.3</v>
          </cell>
          <cell r="K62">
            <v>454</v>
          </cell>
          <cell r="M62">
            <v>14.9</v>
          </cell>
          <cell r="N62">
            <v>489</v>
          </cell>
        </row>
        <row r="63">
          <cell r="J63">
            <v>14.4</v>
          </cell>
          <cell r="K63">
            <v>446</v>
          </cell>
          <cell r="M63">
            <v>15</v>
          </cell>
          <cell r="N63">
            <v>480</v>
          </cell>
        </row>
        <row r="64">
          <cell r="J64">
            <v>14.5</v>
          </cell>
          <cell r="K64">
            <v>438</v>
          </cell>
          <cell r="M64">
            <v>15.1</v>
          </cell>
          <cell r="N64">
            <v>471</v>
          </cell>
        </row>
        <row r="65">
          <cell r="J65">
            <v>14.6</v>
          </cell>
          <cell r="K65">
            <v>430</v>
          </cell>
          <cell r="M65">
            <v>15.2</v>
          </cell>
          <cell r="N65">
            <v>463</v>
          </cell>
        </row>
        <row r="66">
          <cell r="J66">
            <v>14.7</v>
          </cell>
          <cell r="K66">
            <v>422</v>
          </cell>
          <cell r="M66">
            <v>15.3</v>
          </cell>
          <cell r="N66">
            <v>454</v>
          </cell>
        </row>
        <row r="67">
          <cell r="J67">
            <v>14.8</v>
          </cell>
          <cell r="K67">
            <v>414</v>
          </cell>
          <cell r="M67">
            <v>15.4</v>
          </cell>
          <cell r="N67">
            <v>446</v>
          </cell>
        </row>
        <row r="68">
          <cell r="J68">
            <v>14.9</v>
          </cell>
          <cell r="K68">
            <v>406</v>
          </cell>
          <cell r="M68">
            <v>15.5</v>
          </cell>
          <cell r="N68">
            <v>438</v>
          </cell>
        </row>
        <row r="69">
          <cell r="J69">
            <v>15</v>
          </cell>
          <cell r="K69">
            <v>399</v>
          </cell>
          <cell r="M69">
            <v>15.6</v>
          </cell>
          <cell r="N69">
            <v>430</v>
          </cell>
        </row>
        <row r="70">
          <cell r="J70">
            <v>15.1</v>
          </cell>
          <cell r="K70">
            <v>391</v>
          </cell>
          <cell r="M70">
            <v>15.7</v>
          </cell>
          <cell r="N70">
            <v>422</v>
          </cell>
        </row>
        <row r="71">
          <cell r="J71">
            <v>15.2</v>
          </cell>
          <cell r="K71">
            <v>384</v>
          </cell>
          <cell r="M71">
            <v>15.8</v>
          </cell>
          <cell r="N71">
            <v>414</v>
          </cell>
        </row>
        <row r="72">
          <cell r="J72">
            <v>15.3</v>
          </cell>
          <cell r="K72">
            <v>376</v>
          </cell>
          <cell r="M72">
            <v>15.9</v>
          </cell>
          <cell r="N72">
            <v>406</v>
          </cell>
        </row>
        <row r="73">
          <cell r="J73">
            <v>15.4</v>
          </cell>
          <cell r="K73">
            <v>369</v>
          </cell>
          <cell r="M73">
            <v>16</v>
          </cell>
          <cell r="N73">
            <v>399</v>
          </cell>
        </row>
        <row r="74">
          <cell r="J74">
            <v>15.5</v>
          </cell>
          <cell r="K74">
            <v>362</v>
          </cell>
          <cell r="M74">
            <v>16.1</v>
          </cell>
          <cell r="N74">
            <v>391</v>
          </cell>
        </row>
        <row r="75">
          <cell r="J75">
            <v>15.6</v>
          </cell>
          <cell r="K75">
            <v>355</v>
          </cell>
          <cell r="M75">
            <v>16.2</v>
          </cell>
          <cell r="N75">
            <v>384</v>
          </cell>
        </row>
        <row r="76">
          <cell r="J76">
            <v>15.7</v>
          </cell>
          <cell r="K76">
            <v>348</v>
          </cell>
          <cell r="M76">
            <v>16.3</v>
          </cell>
          <cell r="N76">
            <v>376</v>
          </cell>
        </row>
        <row r="77">
          <cell r="J77">
            <v>15.8</v>
          </cell>
          <cell r="K77">
            <v>341</v>
          </cell>
          <cell r="M77">
            <v>16.4</v>
          </cell>
          <cell r="N77">
            <v>369</v>
          </cell>
        </row>
        <row r="78">
          <cell r="J78">
            <v>15.9</v>
          </cell>
          <cell r="K78">
            <v>334</v>
          </cell>
          <cell r="M78">
            <v>16.5</v>
          </cell>
          <cell r="N78">
            <v>362</v>
          </cell>
        </row>
        <row r="79">
          <cell r="J79">
            <v>16</v>
          </cell>
          <cell r="K79">
            <v>327</v>
          </cell>
          <cell r="M79">
            <v>16.6</v>
          </cell>
          <cell r="N79">
            <v>355</v>
          </cell>
        </row>
        <row r="80">
          <cell r="J80">
            <v>16.1</v>
          </cell>
          <cell r="K80">
            <v>320</v>
          </cell>
          <cell r="M80">
            <v>16.7</v>
          </cell>
          <cell r="N80">
            <v>348</v>
          </cell>
        </row>
        <row r="81">
          <cell r="J81">
            <v>16.2</v>
          </cell>
          <cell r="K81">
            <v>314</v>
          </cell>
          <cell r="M81">
            <v>16.8</v>
          </cell>
          <cell r="N81">
            <v>341</v>
          </cell>
        </row>
        <row r="82">
          <cell r="J82">
            <v>16.3</v>
          </cell>
          <cell r="K82">
            <v>307</v>
          </cell>
          <cell r="M82">
            <v>16.9</v>
          </cell>
          <cell r="N82">
            <v>334</v>
          </cell>
        </row>
        <row r="83">
          <cell r="J83">
            <v>16.4</v>
          </cell>
          <cell r="K83">
            <v>301</v>
          </cell>
          <cell r="M83">
            <v>17</v>
          </cell>
          <cell r="N83">
            <v>327</v>
          </cell>
        </row>
        <row r="84">
          <cell r="J84">
            <v>16.5</v>
          </cell>
          <cell r="K84">
            <v>294</v>
          </cell>
          <cell r="M84">
            <v>17.1</v>
          </cell>
          <cell r="N84">
            <v>320</v>
          </cell>
        </row>
        <row r="85">
          <cell r="J85">
            <v>16.6</v>
          </cell>
          <cell r="K85">
            <v>288</v>
          </cell>
          <cell r="M85">
            <v>17.2</v>
          </cell>
          <cell r="N85">
            <v>314</v>
          </cell>
        </row>
        <row r="86">
          <cell r="J86">
            <v>16.7</v>
          </cell>
          <cell r="K86">
            <v>282</v>
          </cell>
          <cell r="M86">
            <v>17.3</v>
          </cell>
          <cell r="N86">
            <v>307</v>
          </cell>
        </row>
        <row r="87">
          <cell r="J87">
            <v>16.8</v>
          </cell>
          <cell r="K87">
            <v>275</v>
          </cell>
          <cell r="M87">
            <v>17.4</v>
          </cell>
          <cell r="N87">
            <v>301</v>
          </cell>
        </row>
        <row r="88">
          <cell r="J88">
            <v>16.9</v>
          </cell>
          <cell r="K88">
            <v>269</v>
          </cell>
          <cell r="M88">
            <v>17.5</v>
          </cell>
          <cell r="N88">
            <v>294</v>
          </cell>
        </row>
        <row r="89">
          <cell r="J89">
            <v>17</v>
          </cell>
          <cell r="K89">
            <v>263</v>
          </cell>
          <cell r="M89">
            <v>17.6</v>
          </cell>
          <cell r="N89">
            <v>288</v>
          </cell>
        </row>
        <row r="90">
          <cell r="J90">
            <v>17.1</v>
          </cell>
          <cell r="K90">
            <v>257</v>
          </cell>
          <cell r="M90">
            <v>17.7</v>
          </cell>
          <cell r="N90">
            <v>282</v>
          </cell>
        </row>
        <row r="91">
          <cell r="J91">
            <v>17.2</v>
          </cell>
          <cell r="K91">
            <v>251</v>
          </cell>
          <cell r="M91">
            <v>17.8</v>
          </cell>
          <cell r="N91">
            <v>275</v>
          </cell>
        </row>
        <row r="92">
          <cell r="J92">
            <v>17.3</v>
          </cell>
          <cell r="K92">
            <v>246</v>
          </cell>
          <cell r="M92">
            <v>17.9</v>
          </cell>
          <cell r="N92">
            <v>269</v>
          </cell>
        </row>
        <row r="93">
          <cell r="J93">
            <v>17.4</v>
          </cell>
          <cell r="K93">
            <v>240</v>
          </cell>
          <cell r="M93">
            <v>18</v>
          </cell>
          <cell r="N93">
            <v>263</v>
          </cell>
        </row>
        <row r="94">
          <cell r="J94">
            <v>17.5</v>
          </cell>
          <cell r="K94">
            <v>234</v>
          </cell>
          <cell r="M94">
            <v>18.1</v>
          </cell>
          <cell r="N94">
            <v>257</v>
          </cell>
        </row>
        <row r="95">
          <cell r="J95">
            <v>17.6</v>
          </cell>
          <cell r="K95">
            <v>228</v>
          </cell>
          <cell r="M95">
            <v>18.2</v>
          </cell>
          <cell r="N95">
            <v>251</v>
          </cell>
        </row>
        <row r="96">
          <cell r="J96">
            <v>17.7</v>
          </cell>
          <cell r="K96">
            <v>223</v>
          </cell>
          <cell r="M96">
            <v>18.3</v>
          </cell>
          <cell r="N96">
            <v>246</v>
          </cell>
        </row>
        <row r="97">
          <cell r="J97">
            <v>17.8</v>
          </cell>
          <cell r="K97">
            <v>217</v>
          </cell>
          <cell r="M97">
            <v>18.4</v>
          </cell>
          <cell r="N97">
            <v>240</v>
          </cell>
        </row>
        <row r="98">
          <cell r="J98">
            <v>17.9</v>
          </cell>
          <cell r="K98">
            <v>212</v>
          </cell>
          <cell r="M98">
            <v>18.5</v>
          </cell>
          <cell r="N98">
            <v>234</v>
          </cell>
        </row>
        <row r="99">
          <cell r="J99">
            <v>18</v>
          </cell>
          <cell r="K99">
            <v>206</v>
          </cell>
          <cell r="M99">
            <v>18.6</v>
          </cell>
          <cell r="N99">
            <v>228</v>
          </cell>
        </row>
        <row r="100">
          <cell r="J100">
            <v>18.1</v>
          </cell>
          <cell r="K100">
            <v>201</v>
          </cell>
          <cell r="M100">
            <v>18.7</v>
          </cell>
          <cell r="N100">
            <v>223</v>
          </cell>
        </row>
        <row r="101">
          <cell r="J101">
            <v>18.2</v>
          </cell>
          <cell r="K101">
            <v>196</v>
          </cell>
          <cell r="M101">
            <v>18.8</v>
          </cell>
          <cell r="N101">
            <v>217</v>
          </cell>
        </row>
        <row r="102">
          <cell r="J102">
            <v>18.3</v>
          </cell>
          <cell r="K102">
            <v>190</v>
          </cell>
          <cell r="M102">
            <v>18.9</v>
          </cell>
          <cell r="N102">
            <v>212</v>
          </cell>
        </row>
        <row r="103">
          <cell r="J103">
            <v>18.4</v>
          </cell>
          <cell r="K103">
            <v>185</v>
          </cell>
          <cell r="M103">
            <v>19</v>
          </cell>
          <cell r="N103">
            <v>206</v>
          </cell>
        </row>
        <row r="104">
          <cell r="J104">
            <v>18.5</v>
          </cell>
          <cell r="K104">
            <v>180</v>
          </cell>
          <cell r="M104">
            <v>19.1</v>
          </cell>
          <cell r="N104">
            <v>201</v>
          </cell>
        </row>
        <row r="105">
          <cell r="J105">
            <v>18.6</v>
          </cell>
          <cell r="K105">
            <v>175</v>
          </cell>
          <cell r="M105">
            <v>19.2</v>
          </cell>
          <cell r="N105">
            <v>196</v>
          </cell>
        </row>
        <row r="106">
          <cell r="J106">
            <v>18.7</v>
          </cell>
          <cell r="K106">
            <v>170</v>
          </cell>
          <cell r="M106">
            <v>19.3</v>
          </cell>
          <cell r="N106">
            <v>190</v>
          </cell>
        </row>
        <row r="107">
          <cell r="J107">
            <v>18.8</v>
          </cell>
          <cell r="K107">
            <v>165</v>
          </cell>
          <cell r="M107">
            <v>19.4</v>
          </cell>
          <cell r="N107">
            <v>185</v>
          </cell>
        </row>
        <row r="108">
          <cell r="J108">
            <v>18.9</v>
          </cell>
          <cell r="K108">
            <v>160</v>
          </cell>
          <cell r="M108">
            <v>19.5</v>
          </cell>
          <cell r="N108">
            <v>180</v>
          </cell>
        </row>
        <row r="109">
          <cell r="J109">
            <v>19</v>
          </cell>
          <cell r="K109">
            <v>155</v>
          </cell>
          <cell r="M109">
            <v>19.6</v>
          </cell>
          <cell r="N109">
            <v>175</v>
          </cell>
        </row>
        <row r="110">
          <cell r="J110">
            <v>19.1</v>
          </cell>
          <cell r="K110">
            <v>150</v>
          </cell>
          <cell r="M110">
            <v>19.7</v>
          </cell>
          <cell r="N110">
            <v>170</v>
          </cell>
        </row>
        <row r="111">
          <cell r="J111">
            <v>19.2</v>
          </cell>
          <cell r="K111">
            <v>146</v>
          </cell>
          <cell r="M111">
            <v>19.8</v>
          </cell>
          <cell r="N111">
            <v>165</v>
          </cell>
        </row>
        <row r="112">
          <cell r="J112">
            <v>19.3</v>
          </cell>
          <cell r="K112">
            <v>141</v>
          </cell>
          <cell r="M112">
            <v>19.9</v>
          </cell>
          <cell r="N112">
            <v>160</v>
          </cell>
        </row>
        <row r="113">
          <cell r="J113">
            <v>19.4</v>
          </cell>
          <cell r="K113">
            <v>136</v>
          </cell>
          <cell r="M113">
            <v>20</v>
          </cell>
          <cell r="N113">
            <v>155</v>
          </cell>
        </row>
        <row r="114">
          <cell r="J114">
            <v>19.5</v>
          </cell>
          <cell r="K114">
            <v>131</v>
          </cell>
          <cell r="M114">
            <v>20.1</v>
          </cell>
          <cell r="N114">
            <v>150</v>
          </cell>
        </row>
        <row r="115">
          <cell r="J115">
            <v>19.6</v>
          </cell>
          <cell r="K115">
            <v>127</v>
          </cell>
          <cell r="M115">
            <v>20.2</v>
          </cell>
          <cell r="N115">
            <v>146</v>
          </cell>
        </row>
        <row r="116">
          <cell r="J116">
            <v>19.7</v>
          </cell>
          <cell r="K116">
            <v>122</v>
          </cell>
          <cell r="M116">
            <v>20.3</v>
          </cell>
          <cell r="N116">
            <v>141</v>
          </cell>
        </row>
        <row r="117">
          <cell r="J117">
            <v>19.8</v>
          </cell>
          <cell r="K117">
            <v>118</v>
          </cell>
          <cell r="M117">
            <v>20.4</v>
          </cell>
          <cell r="N117">
            <v>136</v>
          </cell>
        </row>
        <row r="118">
          <cell r="J118">
            <v>19.9</v>
          </cell>
          <cell r="K118">
            <v>113</v>
          </cell>
          <cell r="M118">
            <v>20.5</v>
          </cell>
          <cell r="N118">
            <v>131</v>
          </cell>
        </row>
        <row r="119">
          <cell r="J119">
            <v>20</v>
          </cell>
          <cell r="K119">
            <v>109</v>
          </cell>
          <cell r="M119">
            <v>20.6</v>
          </cell>
          <cell r="N119">
            <v>127</v>
          </cell>
        </row>
        <row r="120">
          <cell r="J120">
            <v>20.1</v>
          </cell>
          <cell r="K120">
            <v>104</v>
          </cell>
          <cell r="M120">
            <v>20.7</v>
          </cell>
          <cell r="N120">
            <v>122</v>
          </cell>
        </row>
        <row r="121">
          <cell r="J121">
            <v>20.2</v>
          </cell>
          <cell r="K121">
            <v>100</v>
          </cell>
          <cell r="M121">
            <v>20.8</v>
          </cell>
          <cell r="N121">
            <v>118</v>
          </cell>
        </row>
        <row r="122">
          <cell r="J122">
            <v>20.3</v>
          </cell>
          <cell r="K122">
            <v>96</v>
          </cell>
          <cell r="M122">
            <v>20.9</v>
          </cell>
          <cell r="N122">
            <v>113</v>
          </cell>
        </row>
        <row r="123">
          <cell r="J123">
            <v>20.4</v>
          </cell>
          <cell r="K123">
            <v>92</v>
          </cell>
          <cell r="M123">
            <v>21</v>
          </cell>
          <cell r="N123">
            <v>109</v>
          </cell>
        </row>
        <row r="124">
          <cell r="J124">
            <v>20.5</v>
          </cell>
          <cell r="K124">
            <v>87</v>
          </cell>
          <cell r="M124">
            <v>21.1</v>
          </cell>
          <cell r="N124">
            <v>104</v>
          </cell>
        </row>
        <row r="125">
          <cell r="J125">
            <v>20.6</v>
          </cell>
          <cell r="K125">
            <v>83</v>
          </cell>
          <cell r="M125">
            <v>21.2</v>
          </cell>
          <cell r="N125">
            <v>100</v>
          </cell>
        </row>
        <row r="126">
          <cell r="J126">
            <v>20.7</v>
          </cell>
          <cell r="K126">
            <v>79</v>
          </cell>
          <cell r="M126">
            <v>21.3</v>
          </cell>
          <cell r="N126">
            <v>96</v>
          </cell>
        </row>
        <row r="127">
          <cell r="J127">
            <v>20.8</v>
          </cell>
          <cell r="K127">
            <v>75</v>
          </cell>
          <cell r="M127">
            <v>21.4</v>
          </cell>
          <cell r="N127">
            <v>92</v>
          </cell>
        </row>
        <row r="128">
          <cell r="J128">
            <v>20.9</v>
          </cell>
          <cell r="K128">
            <v>71</v>
          </cell>
          <cell r="M128">
            <v>21.5</v>
          </cell>
          <cell r="N128">
            <v>87</v>
          </cell>
        </row>
        <row r="129">
          <cell r="J129">
            <v>21</v>
          </cell>
          <cell r="K129">
            <v>67</v>
          </cell>
          <cell r="M129">
            <v>21.6</v>
          </cell>
          <cell r="N129">
            <v>83</v>
          </cell>
        </row>
        <row r="130">
          <cell r="J130">
            <v>21.1</v>
          </cell>
          <cell r="K130">
            <v>63</v>
          </cell>
          <cell r="M130">
            <v>21.7</v>
          </cell>
          <cell r="N130">
            <v>79</v>
          </cell>
        </row>
        <row r="131">
          <cell r="J131">
            <v>21.2</v>
          </cell>
          <cell r="K131">
            <v>59</v>
          </cell>
          <cell r="M131">
            <v>21.8</v>
          </cell>
          <cell r="N131">
            <v>75</v>
          </cell>
        </row>
        <row r="132">
          <cell r="J132">
            <v>21.3</v>
          </cell>
          <cell r="K132">
            <v>55</v>
          </cell>
          <cell r="M132">
            <v>21.9</v>
          </cell>
          <cell r="N132">
            <v>71</v>
          </cell>
        </row>
        <row r="133">
          <cell r="J133">
            <v>21.4</v>
          </cell>
          <cell r="K133">
            <v>51</v>
          </cell>
          <cell r="M133">
            <v>22</v>
          </cell>
          <cell r="N133">
            <v>67</v>
          </cell>
        </row>
        <row r="134">
          <cell r="J134">
            <v>21.5</v>
          </cell>
          <cell r="K134">
            <v>47</v>
          </cell>
          <cell r="M134">
            <v>22.1</v>
          </cell>
          <cell r="N134">
            <v>63</v>
          </cell>
        </row>
        <row r="135">
          <cell r="J135">
            <v>21.6</v>
          </cell>
          <cell r="K135">
            <v>43</v>
          </cell>
          <cell r="M135">
            <v>22.2</v>
          </cell>
          <cell r="N135">
            <v>59</v>
          </cell>
        </row>
        <row r="136">
          <cell r="J136">
            <v>21.7</v>
          </cell>
          <cell r="K136">
            <v>39</v>
          </cell>
          <cell r="M136">
            <v>22.3</v>
          </cell>
          <cell r="N136">
            <v>55</v>
          </cell>
        </row>
        <row r="137">
          <cell r="J137">
            <v>21.8</v>
          </cell>
          <cell r="K137">
            <v>36</v>
          </cell>
          <cell r="M137">
            <v>22.4</v>
          </cell>
          <cell r="N137">
            <v>51</v>
          </cell>
        </row>
        <row r="138">
          <cell r="J138">
            <v>21.9</v>
          </cell>
          <cell r="K138">
            <v>32</v>
          </cell>
          <cell r="M138">
            <v>22.5</v>
          </cell>
          <cell r="N138">
            <v>47</v>
          </cell>
        </row>
        <row r="139">
          <cell r="J139">
            <v>22</v>
          </cell>
          <cell r="K139">
            <v>28</v>
          </cell>
          <cell r="M139">
            <v>22.6</v>
          </cell>
          <cell r="N139">
            <v>43</v>
          </cell>
        </row>
        <row r="140">
          <cell r="J140">
            <v>22.1</v>
          </cell>
          <cell r="K140">
            <v>25</v>
          </cell>
          <cell r="M140">
            <v>22.7</v>
          </cell>
          <cell r="N140">
            <v>39</v>
          </cell>
        </row>
        <row r="141">
          <cell r="J141">
            <v>22.2</v>
          </cell>
          <cell r="K141">
            <v>21</v>
          </cell>
          <cell r="M141">
            <v>22.8</v>
          </cell>
          <cell r="N141">
            <v>36</v>
          </cell>
        </row>
        <row r="142">
          <cell r="J142">
            <v>22.3</v>
          </cell>
          <cell r="K142">
            <v>17</v>
          </cell>
          <cell r="M142">
            <v>22.9</v>
          </cell>
          <cell r="N142">
            <v>32</v>
          </cell>
        </row>
        <row r="143">
          <cell r="J143">
            <v>22.4</v>
          </cell>
          <cell r="K143">
            <v>14</v>
          </cell>
          <cell r="M143">
            <v>23</v>
          </cell>
          <cell r="N143">
            <v>28</v>
          </cell>
        </row>
        <row r="144">
          <cell r="J144">
            <v>22.5</v>
          </cell>
          <cell r="K144">
            <v>10</v>
          </cell>
          <cell r="M144">
            <v>23.1</v>
          </cell>
          <cell r="N144">
            <v>25</v>
          </cell>
        </row>
        <row r="145">
          <cell r="J145">
            <v>22.6</v>
          </cell>
          <cell r="K145">
            <v>7</v>
          </cell>
          <cell r="M145">
            <v>23.2</v>
          </cell>
          <cell r="N145">
            <v>21</v>
          </cell>
        </row>
        <row r="146">
          <cell r="J146">
            <v>22.7</v>
          </cell>
          <cell r="K146">
            <v>3</v>
          </cell>
          <cell r="M146">
            <v>23.3</v>
          </cell>
          <cell r="N146">
            <v>17</v>
          </cell>
        </row>
        <row r="147">
          <cell r="J147">
            <v>22.8</v>
          </cell>
          <cell r="K147" t="str">
            <v>ERR</v>
          </cell>
          <cell r="M147">
            <v>23.4</v>
          </cell>
          <cell r="N147">
            <v>14</v>
          </cell>
        </row>
        <row r="148">
          <cell r="J148">
            <v>22.9</v>
          </cell>
          <cell r="K148" t="str">
            <v>ERR</v>
          </cell>
          <cell r="M148">
            <v>23.5</v>
          </cell>
          <cell r="N148">
            <v>10</v>
          </cell>
        </row>
        <row r="149">
          <cell r="J149">
            <v>23</v>
          </cell>
          <cell r="K149" t="str">
            <v>ERR</v>
          </cell>
          <cell r="M149">
            <v>23.6</v>
          </cell>
          <cell r="N149">
            <v>7</v>
          </cell>
        </row>
        <row r="150">
          <cell r="J150">
            <v>23.1</v>
          </cell>
          <cell r="K150" t="str">
            <v>ERR</v>
          </cell>
          <cell r="M150">
            <v>23.7</v>
          </cell>
          <cell r="N150">
            <v>3</v>
          </cell>
        </row>
        <row r="151">
          <cell r="J151">
            <v>23.2</v>
          </cell>
          <cell r="K151" t="str">
            <v>ERR</v>
          </cell>
          <cell r="M151">
            <v>23.8</v>
          </cell>
          <cell r="N151" t="str">
            <v>ERR</v>
          </cell>
        </row>
        <row r="152">
          <cell r="J152">
            <v>23.3</v>
          </cell>
          <cell r="K152" t="str">
            <v>ERR</v>
          </cell>
          <cell r="M152">
            <v>23.9</v>
          </cell>
          <cell r="N152" t="str">
            <v>ERR</v>
          </cell>
        </row>
      </sheetData>
      <sheetData sheetId="4">
        <row r="1">
          <cell r="B1" t="str">
            <v>U15B 80m Hurdles</v>
          </cell>
          <cell r="I1" t="str">
            <v>U15B High Jump</v>
          </cell>
          <cell r="P1" t="str">
            <v>U15B Long Jump</v>
          </cell>
          <cell r="W1" t="str">
            <v>U15B Shot</v>
          </cell>
          <cell r="AD1" t="str">
            <v>U15B 800m</v>
          </cell>
        </row>
        <row r="2">
          <cell r="B2" t="str">
            <v>Pos</v>
          </cell>
          <cell r="C2" t="str">
            <v>Number</v>
          </cell>
          <cell r="D2" t="str">
            <v>Athlete</v>
          </cell>
          <cell r="E2" t="str">
            <v>School</v>
          </cell>
          <cell r="F2" t="str">
            <v>Perf</v>
          </cell>
          <cell r="I2" t="str">
            <v>Pos</v>
          </cell>
          <cell r="J2" t="str">
            <v>Number</v>
          </cell>
          <cell r="K2" t="str">
            <v>Athlete</v>
          </cell>
          <cell r="L2" t="str">
            <v>School</v>
          </cell>
          <cell r="M2" t="str">
            <v>Perf</v>
          </cell>
          <cell r="P2" t="str">
            <v>Pos</v>
          </cell>
          <cell r="Q2" t="str">
            <v>Number</v>
          </cell>
          <cell r="R2" t="str">
            <v>Athlete</v>
          </cell>
          <cell r="S2" t="str">
            <v>School</v>
          </cell>
          <cell r="T2" t="str">
            <v>Perf</v>
          </cell>
          <cell r="W2" t="str">
            <v>Pos</v>
          </cell>
          <cell r="X2" t="str">
            <v>Number</v>
          </cell>
          <cell r="Y2" t="str">
            <v>Athlete</v>
          </cell>
          <cell r="Z2" t="str">
            <v>School</v>
          </cell>
          <cell r="AA2" t="str">
            <v>Perf</v>
          </cell>
          <cell r="AD2" t="str">
            <v>Pos</v>
          </cell>
          <cell r="AE2" t="str">
            <v>Number</v>
          </cell>
          <cell r="AF2" t="str">
            <v>Athlete</v>
          </cell>
          <cell r="AG2" t="str">
            <v>School</v>
          </cell>
          <cell r="AH2" t="str">
            <v>Mins</v>
          </cell>
          <cell r="AI2" t="str">
            <v>S.S</v>
          </cell>
        </row>
        <row r="3">
          <cell r="B3" t="str">
            <v>U15B</v>
          </cell>
          <cell r="C3" t="str">
            <v>80mH</v>
          </cell>
          <cell r="D3" t="str">
            <v>Heat 1</v>
          </cell>
          <cell r="H3" t="str">
            <v>Pool 1</v>
          </cell>
          <cell r="I3" t="str">
            <v>U15B</v>
          </cell>
          <cell r="J3" t="str">
            <v>HJ</v>
          </cell>
          <cell r="K3" t="str">
            <v>Pool 1</v>
          </cell>
          <cell r="L3" t="str">
            <v>Card 1</v>
          </cell>
          <cell r="O3" t="str">
            <v>Pool 1</v>
          </cell>
          <cell r="P3" t="str">
            <v>U15B</v>
          </cell>
          <cell r="Q3" t="str">
            <v>LJ</v>
          </cell>
          <cell r="R3" t="str">
            <v>Pool 1</v>
          </cell>
          <cell r="S3" t="str">
            <v>Card 1</v>
          </cell>
          <cell r="V3" t="str">
            <v>Pool 1</v>
          </cell>
          <cell r="W3" t="str">
            <v>U15B</v>
          </cell>
          <cell r="X3" t="str">
            <v>SP</v>
          </cell>
          <cell r="Y3" t="str">
            <v>Pool 1</v>
          </cell>
          <cell r="Z3" t="str">
            <v>Card 1</v>
          </cell>
          <cell r="AC3" t="str">
            <v>Heat 1</v>
          </cell>
          <cell r="AD3" t="str">
            <v>U15B</v>
          </cell>
          <cell r="AE3" t="str">
            <v>800m</v>
          </cell>
          <cell r="AF3" t="str">
            <v>Heat 1</v>
          </cell>
        </row>
        <row r="4">
          <cell r="A4" t="str">
            <v>Sammy  Pemberton</v>
          </cell>
          <cell r="B4">
            <v>1</v>
          </cell>
          <cell r="C4">
            <v>149</v>
          </cell>
          <cell r="D4" t="str">
            <v>Sammy  Pemberton</v>
          </cell>
          <cell r="E4" t="str">
            <v>Charters</v>
          </cell>
          <cell r="F4">
            <v>14.6</v>
          </cell>
          <cell r="H4" t="str">
            <v>Hastings  Arko</v>
          </cell>
          <cell r="I4">
            <v>1</v>
          </cell>
          <cell r="J4">
            <v>139</v>
          </cell>
          <cell r="K4" t="str">
            <v>Hastings  Arko</v>
          </cell>
          <cell r="L4" t="str">
            <v>St Josephs</v>
          </cell>
          <cell r="M4">
            <v>1.53</v>
          </cell>
          <cell r="O4" t="str">
            <v>Hastings  Arko</v>
          </cell>
          <cell r="P4">
            <v>1</v>
          </cell>
          <cell r="Q4">
            <v>139</v>
          </cell>
          <cell r="R4" t="str">
            <v>Hastings  Arko</v>
          </cell>
          <cell r="S4" t="str">
            <v>St Josephs</v>
          </cell>
          <cell r="T4">
            <v>5.35</v>
          </cell>
          <cell r="V4" t="str">
            <v>Tom David</v>
          </cell>
          <cell r="W4">
            <v>1</v>
          </cell>
          <cell r="X4">
            <v>137</v>
          </cell>
          <cell r="Y4" t="str">
            <v>Tom David</v>
          </cell>
          <cell r="Z4" t="str">
            <v>RBCS</v>
          </cell>
          <cell r="AA4">
            <v>10.96</v>
          </cell>
          <cell r="AC4" t="str">
            <v>Jacob  Bunch</v>
          </cell>
          <cell r="AD4">
            <v>1</v>
          </cell>
          <cell r="AE4">
            <v>132</v>
          </cell>
          <cell r="AF4" t="str">
            <v>Jacob  Bunch</v>
          </cell>
          <cell r="AG4" t="str">
            <v>Kennet</v>
          </cell>
          <cell r="AH4">
            <v>2</v>
          </cell>
          <cell r="AI4">
            <v>27.8</v>
          </cell>
        </row>
        <row r="5">
          <cell r="A5" t="str">
            <v>Freddie Fenton</v>
          </cell>
          <cell r="B5">
            <v>2</v>
          </cell>
          <cell r="C5">
            <v>148</v>
          </cell>
          <cell r="D5" t="str">
            <v>Freddie Fenton</v>
          </cell>
          <cell r="E5" t="str">
            <v>Charters</v>
          </cell>
          <cell r="F5">
            <v>15.4</v>
          </cell>
          <cell r="H5" t="str">
            <v>Jake Gaines</v>
          </cell>
          <cell r="I5">
            <v>2</v>
          </cell>
          <cell r="J5">
            <v>138</v>
          </cell>
          <cell r="K5" t="str">
            <v>Jake Gaines</v>
          </cell>
          <cell r="L5" t="str">
            <v>RBCS</v>
          </cell>
          <cell r="M5">
            <v>1.47</v>
          </cell>
          <cell r="O5" t="str">
            <v>Jake Gaines</v>
          </cell>
          <cell r="P5">
            <v>2</v>
          </cell>
          <cell r="Q5">
            <v>138</v>
          </cell>
          <cell r="R5" t="str">
            <v>Jake Gaines</v>
          </cell>
          <cell r="S5" t="str">
            <v>RBCS</v>
          </cell>
          <cell r="T5">
            <v>4.47</v>
          </cell>
          <cell r="V5" t="str">
            <v>Hastings  Arko</v>
          </cell>
          <cell r="W5">
            <v>2</v>
          </cell>
          <cell r="X5">
            <v>139</v>
          </cell>
          <cell r="Y5" t="str">
            <v>Hastings  Arko</v>
          </cell>
          <cell r="Z5" t="str">
            <v>St Josephs</v>
          </cell>
          <cell r="AA5">
            <v>7.84</v>
          </cell>
          <cell r="AC5" t="str">
            <v>Alex Russell</v>
          </cell>
          <cell r="AD5">
            <v>2</v>
          </cell>
          <cell r="AE5">
            <v>145</v>
          </cell>
          <cell r="AF5" t="str">
            <v>Alex Russell</v>
          </cell>
          <cell r="AG5" t="str">
            <v>Highdown</v>
          </cell>
          <cell r="AH5">
            <v>2</v>
          </cell>
          <cell r="AI5">
            <v>37.2</v>
          </cell>
        </row>
        <row r="6">
          <cell r="A6" t="str">
            <v>Oliver  Humphrey</v>
          </cell>
          <cell r="B6">
            <v>3</v>
          </cell>
          <cell r="C6">
            <v>129</v>
          </cell>
          <cell r="D6" t="str">
            <v>Oliver  Humphrey</v>
          </cell>
          <cell r="E6" t="str">
            <v>Kennet</v>
          </cell>
          <cell r="F6">
            <v>15.5</v>
          </cell>
          <cell r="H6" t="str">
            <v>Tom Ferguson</v>
          </cell>
          <cell r="I6">
            <v>3</v>
          </cell>
          <cell r="J6">
            <v>151</v>
          </cell>
          <cell r="K6" t="str">
            <v>Tom Ferguson</v>
          </cell>
          <cell r="L6" t="str">
            <v>Park House</v>
          </cell>
          <cell r="M6">
            <v>1.47</v>
          </cell>
          <cell r="O6" t="str">
            <v>Will Thompson</v>
          </cell>
          <cell r="P6">
            <v>3</v>
          </cell>
          <cell r="Q6">
            <v>136</v>
          </cell>
          <cell r="R6" t="str">
            <v>Will Thompson</v>
          </cell>
          <cell r="S6" t="str">
            <v>RBCS</v>
          </cell>
          <cell r="T6">
            <v>4.43</v>
          </cell>
          <cell r="V6" t="str">
            <v>Jake Gaines</v>
          </cell>
          <cell r="W6">
            <v>3</v>
          </cell>
          <cell r="X6">
            <v>138</v>
          </cell>
          <cell r="Y6" t="str">
            <v>Jake Gaines</v>
          </cell>
          <cell r="Z6" t="str">
            <v>RBCS</v>
          </cell>
          <cell r="AA6">
            <v>7.38</v>
          </cell>
          <cell r="AC6" t="str">
            <v>Toby Jeavons</v>
          </cell>
          <cell r="AD6">
            <v>3</v>
          </cell>
          <cell r="AE6">
            <v>147</v>
          </cell>
          <cell r="AF6" t="str">
            <v>Toby Jeavons</v>
          </cell>
          <cell r="AG6" t="str">
            <v>Charters</v>
          </cell>
          <cell r="AH6">
            <v>2</v>
          </cell>
          <cell r="AI6">
            <v>41</v>
          </cell>
        </row>
        <row r="7">
          <cell r="A7" t="str">
            <v>Matthew Smith</v>
          </cell>
          <cell r="B7">
            <v>4</v>
          </cell>
          <cell r="C7">
            <v>141</v>
          </cell>
          <cell r="D7" t="str">
            <v>Matthew Smith</v>
          </cell>
          <cell r="E7" t="str">
            <v>Westgate</v>
          </cell>
          <cell r="F7">
            <v>15.9</v>
          </cell>
          <cell r="H7" t="str">
            <v>Angus McGee</v>
          </cell>
          <cell r="I7">
            <v>4</v>
          </cell>
          <cell r="J7">
            <v>152</v>
          </cell>
          <cell r="K7" t="str">
            <v>Angus McGee</v>
          </cell>
          <cell r="L7" t="str">
            <v>Park House</v>
          </cell>
          <cell r="M7">
            <v>1.41</v>
          </cell>
          <cell r="O7" t="str">
            <v>Matthew Smith</v>
          </cell>
          <cell r="P7">
            <v>4</v>
          </cell>
          <cell r="Q7">
            <v>141</v>
          </cell>
          <cell r="R7" t="str">
            <v>Matthew Smith</v>
          </cell>
          <cell r="S7" t="str">
            <v>Westgate</v>
          </cell>
          <cell r="T7">
            <v>4.3</v>
          </cell>
          <cell r="V7" t="str">
            <v>Ed Langdon</v>
          </cell>
          <cell r="W7">
            <v>4</v>
          </cell>
          <cell r="X7">
            <v>153</v>
          </cell>
          <cell r="Y7" t="str">
            <v>Ed Langdon</v>
          </cell>
          <cell r="Z7" t="str">
            <v>Park House</v>
          </cell>
          <cell r="AA7">
            <v>7.37</v>
          </cell>
          <cell r="AC7" t="str">
            <v>Oscar  McClure</v>
          </cell>
          <cell r="AD7">
            <v>4</v>
          </cell>
          <cell r="AE7">
            <v>130</v>
          </cell>
          <cell r="AF7" t="str">
            <v>Oscar  McClure</v>
          </cell>
          <cell r="AG7" t="str">
            <v>Kennet</v>
          </cell>
          <cell r="AH7">
            <v>2</v>
          </cell>
          <cell r="AI7">
            <v>43.8</v>
          </cell>
        </row>
        <row r="8">
          <cell r="A8" t="str">
            <v>Sammy  Ball</v>
          </cell>
          <cell r="B8">
            <v>5</v>
          </cell>
          <cell r="C8">
            <v>140</v>
          </cell>
          <cell r="D8" t="str">
            <v>Sammy  Ball</v>
          </cell>
          <cell r="E8" t="str">
            <v>Piggott</v>
          </cell>
          <cell r="F8">
            <v>0</v>
          </cell>
          <cell r="H8" t="str">
            <v>Tom David</v>
          </cell>
          <cell r="I8">
            <v>5</v>
          </cell>
          <cell r="J8">
            <v>137</v>
          </cell>
          <cell r="K8" t="str">
            <v>Tom David</v>
          </cell>
          <cell r="L8" t="str">
            <v>RBCS</v>
          </cell>
          <cell r="M8">
            <v>1.35</v>
          </cell>
          <cell r="O8" t="str">
            <v>Tom Ferguson</v>
          </cell>
          <cell r="P8">
            <v>5</v>
          </cell>
          <cell r="Q8">
            <v>151</v>
          </cell>
          <cell r="R8" t="str">
            <v>Tom Ferguson</v>
          </cell>
          <cell r="S8" t="str">
            <v>Park House</v>
          </cell>
          <cell r="T8">
            <v>4.25</v>
          </cell>
          <cell r="V8" t="str">
            <v>Angus McGee</v>
          </cell>
          <cell r="W8">
            <v>5</v>
          </cell>
          <cell r="X8">
            <v>152</v>
          </cell>
          <cell r="Y8" t="str">
            <v>Angus McGee</v>
          </cell>
          <cell r="Z8" t="str">
            <v>Park House</v>
          </cell>
          <cell r="AA8">
            <v>7.1</v>
          </cell>
          <cell r="AC8" t="str">
            <v>Oliver  Humphrey</v>
          </cell>
          <cell r="AD8">
            <v>5</v>
          </cell>
          <cell r="AE8">
            <v>129</v>
          </cell>
          <cell r="AF8" t="str">
            <v>Oliver  Humphrey</v>
          </cell>
          <cell r="AG8" t="str">
            <v>Kennet</v>
          </cell>
          <cell r="AH8">
            <v>2</v>
          </cell>
          <cell r="AI8">
            <v>47.2</v>
          </cell>
        </row>
        <row r="9">
          <cell r="A9" t="str">
            <v>Harrison Dodd</v>
          </cell>
          <cell r="B9">
            <v>6</v>
          </cell>
          <cell r="C9">
            <v>133</v>
          </cell>
          <cell r="D9" t="str">
            <v>Harrison Dodd</v>
          </cell>
          <cell r="E9" t="str">
            <v>LVS</v>
          </cell>
          <cell r="F9">
            <v>0</v>
          </cell>
          <cell r="H9" t="str">
            <v>Matthew Smith</v>
          </cell>
          <cell r="I9">
            <v>6</v>
          </cell>
          <cell r="J9">
            <v>141</v>
          </cell>
          <cell r="K9" t="str">
            <v>Matthew Smith</v>
          </cell>
          <cell r="L9" t="str">
            <v>Westgate</v>
          </cell>
          <cell r="M9">
            <v>1.32</v>
          </cell>
          <cell r="O9" t="str">
            <v>Ed Langdon</v>
          </cell>
          <cell r="P9">
            <v>6</v>
          </cell>
          <cell r="Q9">
            <v>153</v>
          </cell>
          <cell r="R9" t="str">
            <v>Ed Langdon</v>
          </cell>
          <cell r="S9" t="str">
            <v>Park House</v>
          </cell>
          <cell r="T9">
            <v>4.2</v>
          </cell>
          <cell r="V9" t="str">
            <v>Thomas Day</v>
          </cell>
          <cell r="W9">
            <v>6</v>
          </cell>
          <cell r="X9">
            <v>134</v>
          </cell>
          <cell r="Y9" t="str">
            <v>Thomas Day</v>
          </cell>
          <cell r="Z9" t="str">
            <v>RBCS</v>
          </cell>
          <cell r="AA9">
            <v>7.07</v>
          </cell>
          <cell r="AC9" t="str">
            <v>Guillem Evans Rodriguez</v>
          </cell>
          <cell r="AD9">
            <v>6</v>
          </cell>
          <cell r="AE9">
            <v>127</v>
          </cell>
          <cell r="AF9" t="str">
            <v>Guillem Evans Rodriguez</v>
          </cell>
          <cell r="AG9" t="str">
            <v>Holyport College</v>
          </cell>
          <cell r="AH9">
            <v>3</v>
          </cell>
          <cell r="AI9">
            <v>6.4</v>
          </cell>
        </row>
        <row r="10">
          <cell r="A10">
            <v>0</v>
          </cell>
          <cell r="B10">
            <v>7</v>
          </cell>
          <cell r="D10">
            <v>0</v>
          </cell>
          <cell r="E10">
            <v>0</v>
          </cell>
          <cell r="H10" t="str">
            <v>Dalton Bidgood</v>
          </cell>
          <cell r="I10">
            <v>7</v>
          </cell>
          <cell r="J10">
            <v>122</v>
          </cell>
          <cell r="K10" t="str">
            <v>Dalton Bidgood</v>
          </cell>
          <cell r="L10" t="str">
            <v>Desborough</v>
          </cell>
          <cell r="M10">
            <v>1.23</v>
          </cell>
          <cell r="O10" t="str">
            <v>Dalton Bidgood</v>
          </cell>
          <cell r="P10">
            <v>7</v>
          </cell>
          <cell r="Q10">
            <v>122</v>
          </cell>
          <cell r="R10" t="str">
            <v>Dalton Bidgood</v>
          </cell>
          <cell r="S10" t="str">
            <v>Desborough</v>
          </cell>
          <cell r="T10">
            <v>4.16</v>
          </cell>
          <cell r="V10" t="str">
            <v>Alexander  Stirzaker</v>
          </cell>
          <cell r="W10">
            <v>7</v>
          </cell>
          <cell r="X10">
            <v>121</v>
          </cell>
          <cell r="Y10" t="str">
            <v>Alexander  Stirzaker</v>
          </cell>
          <cell r="Z10" t="str">
            <v>Desborough</v>
          </cell>
          <cell r="AA10">
            <v>6.82</v>
          </cell>
          <cell r="AC10" t="str">
            <v>Max Skelton</v>
          </cell>
          <cell r="AD10">
            <v>7</v>
          </cell>
          <cell r="AE10">
            <v>126</v>
          </cell>
          <cell r="AF10" t="str">
            <v>Max Skelton</v>
          </cell>
          <cell r="AG10" t="str">
            <v>Holyport College</v>
          </cell>
          <cell r="AH10">
            <v>3</v>
          </cell>
          <cell r="AI10">
            <v>17.8</v>
          </cell>
        </row>
        <row r="11">
          <cell r="A11">
            <v>0</v>
          </cell>
          <cell r="B11">
            <v>8</v>
          </cell>
          <cell r="D11">
            <v>0</v>
          </cell>
          <cell r="E11">
            <v>0</v>
          </cell>
          <cell r="H11" t="str">
            <v>Ed Langdon</v>
          </cell>
          <cell r="I11">
            <v>8</v>
          </cell>
          <cell r="J11">
            <v>153</v>
          </cell>
          <cell r="K11" t="str">
            <v>Ed Langdon</v>
          </cell>
          <cell r="L11" t="str">
            <v>Park House</v>
          </cell>
          <cell r="M11">
            <v>1.23</v>
          </cell>
          <cell r="O11" t="str">
            <v>Tom David</v>
          </cell>
          <cell r="P11">
            <v>8</v>
          </cell>
          <cell r="Q11">
            <v>137</v>
          </cell>
          <cell r="R11" t="str">
            <v>Tom David</v>
          </cell>
          <cell r="S11" t="str">
            <v>RBCS</v>
          </cell>
          <cell r="T11">
            <v>4.16</v>
          </cell>
          <cell r="V11" t="str">
            <v>Dalton Bidgood</v>
          </cell>
          <cell r="W11">
            <v>8</v>
          </cell>
          <cell r="X11">
            <v>122</v>
          </cell>
          <cell r="Y11" t="str">
            <v>Dalton Bidgood</v>
          </cell>
          <cell r="Z11" t="str">
            <v>Desborough</v>
          </cell>
          <cell r="AA11">
            <v>6.62</v>
          </cell>
          <cell r="AC11">
            <v>0</v>
          </cell>
          <cell r="AD11">
            <v>8</v>
          </cell>
          <cell r="AF11">
            <v>0</v>
          </cell>
          <cell r="AG11">
            <v>0</v>
          </cell>
        </row>
        <row r="12">
          <cell r="A12">
            <v>0</v>
          </cell>
          <cell r="H12" t="str">
            <v>Will Thompson</v>
          </cell>
          <cell r="I12">
            <v>9</v>
          </cell>
          <cell r="J12">
            <v>136</v>
          </cell>
          <cell r="K12" t="str">
            <v>Will Thompson</v>
          </cell>
          <cell r="L12" t="str">
            <v>RBCS</v>
          </cell>
          <cell r="M12">
            <v>1.23</v>
          </cell>
          <cell r="O12" t="str">
            <v>Angus McGee</v>
          </cell>
          <cell r="P12">
            <v>9</v>
          </cell>
          <cell r="Q12">
            <v>152</v>
          </cell>
          <cell r="R12" t="str">
            <v>Angus McGee</v>
          </cell>
          <cell r="S12" t="str">
            <v>Park House</v>
          </cell>
          <cell r="T12">
            <v>4.14</v>
          </cell>
          <cell r="V12" t="str">
            <v>Tom Ferguson</v>
          </cell>
          <cell r="W12">
            <v>9</v>
          </cell>
          <cell r="X12">
            <v>151</v>
          </cell>
          <cell r="Y12" t="str">
            <v>Tom Ferguson</v>
          </cell>
          <cell r="Z12" t="str">
            <v>Park House</v>
          </cell>
          <cell r="AA12">
            <v>6.06</v>
          </cell>
          <cell r="AC12">
            <v>0</v>
          </cell>
          <cell r="AD12">
            <v>9</v>
          </cell>
          <cell r="AF12">
            <v>0</v>
          </cell>
          <cell r="AG12">
            <v>0</v>
          </cell>
        </row>
        <row r="13">
          <cell r="A13" t="str">
            <v>Heat 2</v>
          </cell>
          <cell r="B13" t="str">
            <v>U15B</v>
          </cell>
          <cell r="C13" t="str">
            <v>80mH</v>
          </cell>
          <cell r="D13" t="str">
            <v>Heat 2</v>
          </cell>
          <cell r="H13">
            <v>0</v>
          </cell>
          <cell r="I13">
            <v>10</v>
          </cell>
          <cell r="K13">
            <v>0</v>
          </cell>
          <cell r="L13">
            <v>0</v>
          </cell>
          <cell r="O13" t="str">
            <v>Alexander  Stirzaker</v>
          </cell>
          <cell r="P13">
            <v>10</v>
          </cell>
          <cell r="Q13">
            <v>121</v>
          </cell>
          <cell r="R13" t="str">
            <v>Alexander  Stirzaker</v>
          </cell>
          <cell r="S13" t="str">
            <v>Desborough</v>
          </cell>
          <cell r="T13">
            <v>3.53</v>
          </cell>
          <cell r="V13" t="str">
            <v>Matthew Smith</v>
          </cell>
          <cell r="W13">
            <v>10</v>
          </cell>
          <cell r="X13">
            <v>141</v>
          </cell>
          <cell r="Y13" t="str">
            <v>Matthew Smith</v>
          </cell>
          <cell r="Z13" t="str">
            <v>Westgate</v>
          </cell>
          <cell r="AA13">
            <v>5.92</v>
          </cell>
          <cell r="AC13">
            <v>0</v>
          </cell>
          <cell r="AD13">
            <v>10</v>
          </cell>
          <cell r="AF13">
            <v>0</v>
          </cell>
          <cell r="AG13">
            <v>0</v>
          </cell>
        </row>
        <row r="14">
          <cell r="A14" t="str">
            <v>Angus McGee</v>
          </cell>
          <cell r="B14">
            <v>1</v>
          </cell>
          <cell r="C14">
            <v>152</v>
          </cell>
          <cell r="D14" t="str">
            <v>Angus McGee</v>
          </cell>
          <cell r="E14" t="str">
            <v>Park House</v>
          </cell>
          <cell r="F14">
            <v>15.3</v>
          </cell>
          <cell r="H14">
            <v>0</v>
          </cell>
          <cell r="I14">
            <v>11</v>
          </cell>
          <cell r="K14">
            <v>0</v>
          </cell>
          <cell r="L14">
            <v>0</v>
          </cell>
          <cell r="O14">
            <v>0</v>
          </cell>
          <cell r="P14">
            <v>11</v>
          </cell>
          <cell r="R14">
            <v>0</v>
          </cell>
          <cell r="S14">
            <v>0</v>
          </cell>
          <cell r="V14" t="str">
            <v>Will Thompson</v>
          </cell>
          <cell r="W14">
            <v>11</v>
          </cell>
          <cell r="X14">
            <v>136</v>
          </cell>
          <cell r="Y14" t="str">
            <v>Will Thompson</v>
          </cell>
          <cell r="Z14" t="str">
            <v>RBCS</v>
          </cell>
          <cell r="AA14">
            <v>5.85</v>
          </cell>
          <cell r="AC14">
            <v>0</v>
          </cell>
          <cell r="AD14">
            <v>11</v>
          </cell>
          <cell r="AF14">
            <v>0</v>
          </cell>
          <cell r="AG14">
            <v>0</v>
          </cell>
        </row>
        <row r="15">
          <cell r="A15" t="str">
            <v>Ed Langdon</v>
          </cell>
          <cell r="B15">
            <v>2</v>
          </cell>
          <cell r="C15">
            <v>153</v>
          </cell>
          <cell r="D15" t="str">
            <v>Ed Langdon</v>
          </cell>
          <cell r="E15" t="str">
            <v>Park House</v>
          </cell>
          <cell r="F15">
            <v>16.2</v>
          </cell>
          <cell r="H15">
            <v>0</v>
          </cell>
          <cell r="I15">
            <v>12</v>
          </cell>
          <cell r="K15">
            <v>0</v>
          </cell>
          <cell r="L15">
            <v>0</v>
          </cell>
          <cell r="O15">
            <v>0</v>
          </cell>
          <cell r="P15">
            <v>12</v>
          </cell>
          <cell r="R15">
            <v>0</v>
          </cell>
          <cell r="S15">
            <v>0</v>
          </cell>
          <cell r="V15">
            <v>0</v>
          </cell>
          <cell r="W15">
            <v>12</v>
          </cell>
          <cell r="Y15">
            <v>0</v>
          </cell>
          <cell r="Z15">
            <v>0</v>
          </cell>
          <cell r="AC15">
            <v>0</v>
          </cell>
          <cell r="AD15">
            <v>12</v>
          </cell>
          <cell r="AF15">
            <v>0</v>
          </cell>
          <cell r="AG15">
            <v>0</v>
          </cell>
        </row>
        <row r="16">
          <cell r="A16" t="str">
            <v>Dalton Bidgood</v>
          </cell>
          <cell r="B16">
            <v>3</v>
          </cell>
          <cell r="C16">
            <v>122</v>
          </cell>
          <cell r="D16" t="str">
            <v>Dalton Bidgood</v>
          </cell>
          <cell r="E16" t="str">
            <v>Desborough</v>
          </cell>
          <cell r="F16">
            <v>16.4</v>
          </cell>
          <cell r="H16">
            <v>0</v>
          </cell>
          <cell r="I16">
            <v>13</v>
          </cell>
          <cell r="K16">
            <v>0</v>
          </cell>
          <cell r="L16">
            <v>0</v>
          </cell>
          <cell r="O16">
            <v>0</v>
          </cell>
          <cell r="P16">
            <v>13</v>
          </cell>
          <cell r="R16">
            <v>0</v>
          </cell>
          <cell r="S16">
            <v>0</v>
          </cell>
          <cell r="V16">
            <v>0</v>
          </cell>
          <cell r="W16">
            <v>13</v>
          </cell>
          <cell r="Y16">
            <v>0</v>
          </cell>
          <cell r="Z16">
            <v>0</v>
          </cell>
          <cell r="AC16">
            <v>0</v>
          </cell>
        </row>
        <row r="17">
          <cell r="A17" t="str">
            <v>Tom Ferguson</v>
          </cell>
          <cell r="B17">
            <v>4</v>
          </cell>
          <cell r="C17">
            <v>151</v>
          </cell>
          <cell r="D17" t="str">
            <v>Tom Ferguson</v>
          </cell>
          <cell r="E17" t="str">
            <v>Park House</v>
          </cell>
          <cell r="F17">
            <v>17</v>
          </cell>
          <cell r="H17">
            <v>0</v>
          </cell>
          <cell r="I17">
            <v>14</v>
          </cell>
          <cell r="K17">
            <v>0</v>
          </cell>
          <cell r="L17">
            <v>0</v>
          </cell>
          <cell r="O17">
            <v>0</v>
          </cell>
          <cell r="P17">
            <v>14</v>
          </cell>
          <cell r="R17">
            <v>0</v>
          </cell>
          <cell r="S17">
            <v>0</v>
          </cell>
          <cell r="V17">
            <v>0</v>
          </cell>
          <cell r="W17">
            <v>14</v>
          </cell>
          <cell r="Y17">
            <v>0</v>
          </cell>
          <cell r="Z17">
            <v>0</v>
          </cell>
          <cell r="AC17" t="str">
            <v>Heat 2</v>
          </cell>
          <cell r="AD17" t="str">
            <v>U15B</v>
          </cell>
          <cell r="AE17" t="str">
            <v>800m</v>
          </cell>
          <cell r="AF17" t="str">
            <v>Heat 2</v>
          </cell>
        </row>
        <row r="18">
          <cell r="A18" t="str">
            <v>Cameron Mobley</v>
          </cell>
          <cell r="B18">
            <v>5</v>
          </cell>
          <cell r="C18">
            <v>125</v>
          </cell>
          <cell r="D18" t="str">
            <v>Cameron Mobley</v>
          </cell>
          <cell r="E18" t="str">
            <v>Holyport College</v>
          </cell>
          <cell r="F18">
            <v>17.7</v>
          </cell>
          <cell r="H18">
            <v>0</v>
          </cell>
          <cell r="I18">
            <v>15</v>
          </cell>
          <cell r="K18">
            <v>0</v>
          </cell>
          <cell r="L18">
            <v>0</v>
          </cell>
          <cell r="O18">
            <v>0</v>
          </cell>
          <cell r="P18">
            <v>15</v>
          </cell>
          <cell r="R18">
            <v>0</v>
          </cell>
          <cell r="S18">
            <v>0</v>
          </cell>
          <cell r="V18">
            <v>0</v>
          </cell>
          <cell r="W18">
            <v>15</v>
          </cell>
          <cell r="Y18">
            <v>0</v>
          </cell>
          <cell r="Z18">
            <v>0</v>
          </cell>
          <cell r="AC18" t="str">
            <v>Will Thompson</v>
          </cell>
          <cell r="AD18">
            <v>1</v>
          </cell>
          <cell r="AE18">
            <v>136</v>
          </cell>
          <cell r="AF18" t="str">
            <v>Will Thompson</v>
          </cell>
          <cell r="AG18" t="str">
            <v>RBCS</v>
          </cell>
          <cell r="AH18">
            <v>2</v>
          </cell>
          <cell r="AI18">
            <v>30.9</v>
          </cell>
        </row>
        <row r="19">
          <cell r="A19" t="str">
            <v>Alexander  Stirzaker</v>
          </cell>
          <cell r="B19">
            <v>6</v>
          </cell>
          <cell r="C19">
            <v>121</v>
          </cell>
          <cell r="D19" t="str">
            <v>Alexander  Stirzaker</v>
          </cell>
          <cell r="E19" t="str">
            <v>Desborough</v>
          </cell>
          <cell r="F19">
            <v>0</v>
          </cell>
          <cell r="H19">
            <v>0</v>
          </cell>
          <cell r="I19">
            <v>16</v>
          </cell>
          <cell r="K19">
            <v>0</v>
          </cell>
          <cell r="L19">
            <v>0</v>
          </cell>
          <cell r="O19">
            <v>0</v>
          </cell>
          <cell r="P19">
            <v>16</v>
          </cell>
          <cell r="R19">
            <v>0</v>
          </cell>
          <cell r="S19">
            <v>0</v>
          </cell>
          <cell r="V19">
            <v>0</v>
          </cell>
          <cell r="W19">
            <v>16</v>
          </cell>
          <cell r="Y19">
            <v>0</v>
          </cell>
          <cell r="Z19">
            <v>0</v>
          </cell>
          <cell r="AC19" t="str">
            <v>Ed Langdon</v>
          </cell>
          <cell r="AD19">
            <v>2</v>
          </cell>
          <cell r="AE19">
            <v>153</v>
          </cell>
          <cell r="AF19" t="str">
            <v>Ed Langdon</v>
          </cell>
          <cell r="AG19" t="str">
            <v>Park House</v>
          </cell>
          <cell r="AH19">
            <v>2</v>
          </cell>
          <cell r="AI19">
            <v>31.1</v>
          </cell>
        </row>
        <row r="20">
          <cell r="A20">
            <v>0</v>
          </cell>
          <cell r="B20">
            <v>7</v>
          </cell>
          <cell r="D20">
            <v>0</v>
          </cell>
          <cell r="E20">
            <v>0</v>
          </cell>
          <cell r="H20">
            <v>0</v>
          </cell>
          <cell r="O20">
            <v>0</v>
          </cell>
          <cell r="V20">
            <v>0</v>
          </cell>
          <cell r="AC20" t="str">
            <v>Tom Ferguson</v>
          </cell>
          <cell r="AD20">
            <v>3</v>
          </cell>
          <cell r="AE20">
            <v>151</v>
          </cell>
          <cell r="AF20" t="str">
            <v>Tom Ferguson</v>
          </cell>
          <cell r="AG20" t="str">
            <v>Park House</v>
          </cell>
          <cell r="AH20">
            <v>2</v>
          </cell>
          <cell r="AI20">
            <v>31.6</v>
          </cell>
        </row>
        <row r="21">
          <cell r="A21">
            <v>0</v>
          </cell>
          <cell r="B21">
            <v>8</v>
          </cell>
          <cell r="D21">
            <v>0</v>
          </cell>
          <cell r="E21">
            <v>0</v>
          </cell>
          <cell r="H21" t="str">
            <v>Pool 1</v>
          </cell>
          <cell r="I21" t="str">
            <v>U15B</v>
          </cell>
          <cell r="J21" t="str">
            <v>HJ</v>
          </cell>
          <cell r="K21" t="str">
            <v>Pool 1</v>
          </cell>
          <cell r="L21" t="str">
            <v>Card 2</v>
          </cell>
          <cell r="O21" t="str">
            <v>Pool 1</v>
          </cell>
          <cell r="P21" t="str">
            <v>U15B</v>
          </cell>
          <cell r="Q21" t="str">
            <v>LJ</v>
          </cell>
          <cell r="R21" t="str">
            <v>Pool 1</v>
          </cell>
          <cell r="S21" t="str">
            <v>Card 2</v>
          </cell>
          <cell r="V21" t="str">
            <v>Pool 1</v>
          </cell>
          <cell r="W21" t="str">
            <v>U15B</v>
          </cell>
          <cell r="X21" t="str">
            <v>SP</v>
          </cell>
          <cell r="Y21" t="str">
            <v>Pool 1</v>
          </cell>
          <cell r="Z21" t="str">
            <v>Card 2</v>
          </cell>
          <cell r="AC21" t="str">
            <v>Cameron Mobley</v>
          </cell>
          <cell r="AD21">
            <v>4</v>
          </cell>
          <cell r="AE21">
            <v>125</v>
          </cell>
          <cell r="AF21" t="str">
            <v>Cameron Mobley</v>
          </cell>
          <cell r="AG21" t="str">
            <v>Holyport College</v>
          </cell>
          <cell r="AH21">
            <v>2</v>
          </cell>
          <cell r="AI21">
            <v>34.3</v>
          </cell>
        </row>
        <row r="22">
          <cell r="A22">
            <v>0</v>
          </cell>
          <cell r="H22">
            <v>0</v>
          </cell>
          <cell r="I22">
            <v>1</v>
          </cell>
          <cell r="K22">
            <v>0</v>
          </cell>
          <cell r="L22">
            <v>0</v>
          </cell>
          <cell r="O22">
            <v>0</v>
          </cell>
          <cell r="P22">
            <v>1</v>
          </cell>
          <cell r="R22">
            <v>0</v>
          </cell>
          <cell r="S22">
            <v>0</v>
          </cell>
          <cell r="V22">
            <v>0</v>
          </cell>
          <cell r="W22">
            <v>1</v>
          </cell>
          <cell r="Y22">
            <v>0</v>
          </cell>
          <cell r="Z22">
            <v>0</v>
          </cell>
          <cell r="AC22" t="str">
            <v>Krystian Kapron</v>
          </cell>
          <cell r="AD22">
            <v>5</v>
          </cell>
          <cell r="AE22">
            <v>143</v>
          </cell>
          <cell r="AF22" t="str">
            <v>Krystian Kapron</v>
          </cell>
          <cell r="AG22" t="str">
            <v>Highdown</v>
          </cell>
          <cell r="AH22">
            <v>2</v>
          </cell>
          <cell r="AI22">
            <v>41.4</v>
          </cell>
        </row>
        <row r="23">
          <cell r="A23" t="str">
            <v>Heat 3</v>
          </cell>
          <cell r="B23" t="str">
            <v>U15B</v>
          </cell>
          <cell r="C23" t="str">
            <v>80mH</v>
          </cell>
          <cell r="D23" t="str">
            <v>Heat 3</v>
          </cell>
          <cell r="H23">
            <v>0</v>
          </cell>
          <cell r="I23">
            <v>2</v>
          </cell>
          <cell r="K23">
            <v>0</v>
          </cell>
          <cell r="L23">
            <v>0</v>
          </cell>
          <cell r="O23">
            <v>0</v>
          </cell>
          <cell r="P23">
            <v>2</v>
          </cell>
          <cell r="R23">
            <v>0</v>
          </cell>
          <cell r="S23">
            <v>0</v>
          </cell>
          <cell r="V23">
            <v>0</v>
          </cell>
          <cell r="W23">
            <v>2</v>
          </cell>
          <cell r="Y23">
            <v>0</v>
          </cell>
          <cell r="Z23">
            <v>0</v>
          </cell>
          <cell r="AC23" t="str">
            <v>Freddie Fenton</v>
          </cell>
          <cell r="AD23">
            <v>6</v>
          </cell>
          <cell r="AE23">
            <v>148</v>
          </cell>
          <cell r="AF23" t="str">
            <v>Freddie Fenton</v>
          </cell>
          <cell r="AG23" t="str">
            <v>Charters</v>
          </cell>
          <cell r="AH23">
            <v>2</v>
          </cell>
          <cell r="AI23">
            <v>47.5</v>
          </cell>
        </row>
        <row r="24">
          <cell r="A24" t="str">
            <v>Jamie Sheffield</v>
          </cell>
          <cell r="B24">
            <v>1</v>
          </cell>
          <cell r="C24">
            <v>128</v>
          </cell>
          <cell r="D24" t="str">
            <v>Jamie Sheffield</v>
          </cell>
          <cell r="E24" t="str">
            <v>Holyport College</v>
          </cell>
          <cell r="F24">
            <v>15</v>
          </cell>
          <cell r="H24">
            <v>0</v>
          </cell>
          <cell r="I24">
            <v>3</v>
          </cell>
          <cell r="K24">
            <v>0</v>
          </cell>
          <cell r="L24">
            <v>0</v>
          </cell>
          <cell r="O24">
            <v>0</v>
          </cell>
          <cell r="P24">
            <v>3</v>
          </cell>
          <cell r="R24">
            <v>0</v>
          </cell>
          <cell r="S24">
            <v>0</v>
          </cell>
          <cell r="V24">
            <v>0</v>
          </cell>
          <cell r="W24">
            <v>3</v>
          </cell>
          <cell r="Y24">
            <v>0</v>
          </cell>
          <cell r="Z24">
            <v>0</v>
          </cell>
          <cell r="AC24" t="str">
            <v>Matthew Smith</v>
          </cell>
          <cell r="AD24">
            <v>7</v>
          </cell>
          <cell r="AE24">
            <v>141</v>
          </cell>
          <cell r="AF24" t="str">
            <v>Matthew Smith</v>
          </cell>
          <cell r="AG24" t="str">
            <v>Westgate</v>
          </cell>
          <cell r="AH24">
            <v>2</v>
          </cell>
          <cell r="AI24">
            <v>47.8</v>
          </cell>
        </row>
        <row r="25">
          <cell r="A25" t="str">
            <v>Joshua  Down</v>
          </cell>
          <cell r="B25">
            <v>2</v>
          </cell>
          <cell r="C25">
            <v>131</v>
          </cell>
          <cell r="D25" t="str">
            <v>Joshua  Down</v>
          </cell>
          <cell r="E25" t="str">
            <v>Kennet</v>
          </cell>
          <cell r="F25">
            <v>16</v>
          </cell>
          <cell r="H25">
            <v>0</v>
          </cell>
          <cell r="I25">
            <v>4</v>
          </cell>
          <cell r="K25">
            <v>0</v>
          </cell>
          <cell r="L25">
            <v>0</v>
          </cell>
          <cell r="O25">
            <v>0</v>
          </cell>
          <cell r="P25">
            <v>4</v>
          </cell>
          <cell r="R25">
            <v>0</v>
          </cell>
          <cell r="S25">
            <v>0</v>
          </cell>
          <cell r="V25">
            <v>0</v>
          </cell>
          <cell r="W25">
            <v>4</v>
          </cell>
          <cell r="Y25">
            <v>0</v>
          </cell>
          <cell r="Z25">
            <v>0</v>
          </cell>
          <cell r="AC25" t="str">
            <v>Calum  Johnstone</v>
          </cell>
          <cell r="AD25">
            <v>8</v>
          </cell>
          <cell r="AE25">
            <v>146</v>
          </cell>
          <cell r="AF25" t="str">
            <v>Calum  Johnstone</v>
          </cell>
          <cell r="AG25" t="str">
            <v>Charters</v>
          </cell>
          <cell r="AH25">
            <v>2</v>
          </cell>
          <cell r="AI25">
            <v>58.7</v>
          </cell>
        </row>
        <row r="26">
          <cell r="A26" t="str">
            <v>Oscar  McClure</v>
          </cell>
          <cell r="B26">
            <v>3</v>
          </cell>
          <cell r="C26">
            <v>130</v>
          </cell>
          <cell r="D26" t="str">
            <v>Oscar  McClure</v>
          </cell>
          <cell r="E26" t="str">
            <v>Kennet</v>
          </cell>
          <cell r="F26">
            <v>16.5</v>
          </cell>
          <cell r="H26">
            <v>0</v>
          </cell>
          <cell r="I26">
            <v>5</v>
          </cell>
          <cell r="K26">
            <v>0</v>
          </cell>
          <cell r="L26">
            <v>0</v>
          </cell>
          <cell r="O26">
            <v>0</v>
          </cell>
          <cell r="P26">
            <v>5</v>
          </cell>
          <cell r="R26">
            <v>0</v>
          </cell>
          <cell r="S26">
            <v>0</v>
          </cell>
          <cell r="V26">
            <v>0</v>
          </cell>
          <cell r="W26">
            <v>5</v>
          </cell>
          <cell r="Y26">
            <v>0</v>
          </cell>
          <cell r="Z26">
            <v>0</v>
          </cell>
          <cell r="AC26" t="str">
            <v>Angus McGee</v>
          </cell>
          <cell r="AD26">
            <v>9</v>
          </cell>
          <cell r="AE26">
            <v>152</v>
          </cell>
          <cell r="AF26" t="str">
            <v>Angus McGee</v>
          </cell>
          <cell r="AG26" t="str">
            <v>Park House</v>
          </cell>
          <cell r="AH26">
            <v>3</v>
          </cell>
          <cell r="AI26">
            <v>10.9</v>
          </cell>
        </row>
        <row r="27">
          <cell r="A27" t="str">
            <v>Jacob  Bunch</v>
          </cell>
          <cell r="B27">
            <v>4</v>
          </cell>
          <cell r="C27">
            <v>132</v>
          </cell>
          <cell r="D27" t="str">
            <v>Jacob  Bunch</v>
          </cell>
          <cell r="E27" t="str">
            <v>Kennet</v>
          </cell>
          <cell r="F27">
            <v>17</v>
          </cell>
          <cell r="H27">
            <v>0</v>
          </cell>
          <cell r="I27">
            <v>6</v>
          </cell>
          <cell r="K27">
            <v>0</v>
          </cell>
          <cell r="L27">
            <v>0</v>
          </cell>
          <cell r="O27">
            <v>0</v>
          </cell>
          <cell r="P27">
            <v>6</v>
          </cell>
          <cell r="R27">
            <v>0</v>
          </cell>
          <cell r="S27">
            <v>0</v>
          </cell>
          <cell r="V27">
            <v>0</v>
          </cell>
          <cell r="W27">
            <v>6</v>
          </cell>
          <cell r="Y27">
            <v>0</v>
          </cell>
          <cell r="Z27">
            <v>0</v>
          </cell>
          <cell r="AC27">
            <v>0</v>
          </cell>
          <cell r="AD27">
            <v>10</v>
          </cell>
          <cell r="AF27">
            <v>0</v>
          </cell>
          <cell r="AG27">
            <v>0</v>
          </cell>
        </row>
        <row r="28">
          <cell r="A28" t="str">
            <v>Max Skelton</v>
          </cell>
          <cell r="B28">
            <v>5</v>
          </cell>
          <cell r="C28">
            <v>126</v>
          </cell>
          <cell r="D28" t="str">
            <v>Max Skelton</v>
          </cell>
          <cell r="E28" t="str">
            <v>Holyport College</v>
          </cell>
          <cell r="F28">
            <v>17.3</v>
          </cell>
          <cell r="H28">
            <v>0</v>
          </cell>
          <cell r="I28">
            <v>7</v>
          </cell>
          <cell r="K28">
            <v>0</v>
          </cell>
          <cell r="L28">
            <v>0</v>
          </cell>
          <cell r="O28">
            <v>0</v>
          </cell>
          <cell r="P28">
            <v>7</v>
          </cell>
          <cell r="R28">
            <v>0</v>
          </cell>
          <cell r="S28">
            <v>0</v>
          </cell>
          <cell r="V28">
            <v>0</v>
          </cell>
          <cell r="W28">
            <v>7</v>
          </cell>
          <cell r="Y28">
            <v>0</v>
          </cell>
          <cell r="Z28">
            <v>0</v>
          </cell>
          <cell r="AC28">
            <v>0</v>
          </cell>
          <cell r="AD28">
            <v>11</v>
          </cell>
          <cell r="AF28">
            <v>0</v>
          </cell>
          <cell r="AG28">
            <v>0</v>
          </cell>
        </row>
        <row r="29">
          <cell r="A29" t="str">
            <v>Guillem Evans Rodriguez</v>
          </cell>
          <cell r="B29">
            <v>6</v>
          </cell>
          <cell r="C29">
            <v>127</v>
          </cell>
          <cell r="D29" t="str">
            <v>Guillem Evans Rodriguez</v>
          </cell>
          <cell r="E29" t="str">
            <v>Holyport College</v>
          </cell>
          <cell r="F29">
            <v>17.6</v>
          </cell>
          <cell r="H29">
            <v>0</v>
          </cell>
          <cell r="I29">
            <v>8</v>
          </cell>
          <cell r="K29">
            <v>0</v>
          </cell>
          <cell r="L29">
            <v>0</v>
          </cell>
          <cell r="O29">
            <v>0</v>
          </cell>
          <cell r="P29">
            <v>8</v>
          </cell>
          <cell r="R29">
            <v>0</v>
          </cell>
          <cell r="S29">
            <v>0</v>
          </cell>
          <cell r="V29">
            <v>0</v>
          </cell>
          <cell r="W29">
            <v>8</v>
          </cell>
          <cell r="Y29">
            <v>0</v>
          </cell>
          <cell r="Z29">
            <v>0</v>
          </cell>
          <cell r="AC29">
            <v>0</v>
          </cell>
          <cell r="AD29">
            <v>12</v>
          </cell>
          <cell r="AF29">
            <v>0</v>
          </cell>
          <cell r="AG29">
            <v>0</v>
          </cell>
        </row>
        <row r="30">
          <cell r="A30">
            <v>0</v>
          </cell>
          <cell r="B30">
            <v>7</v>
          </cell>
          <cell r="D30">
            <v>0</v>
          </cell>
          <cell r="E30">
            <v>0</v>
          </cell>
          <cell r="H30">
            <v>0</v>
          </cell>
          <cell r="I30">
            <v>9</v>
          </cell>
          <cell r="K30">
            <v>0</v>
          </cell>
          <cell r="L30">
            <v>0</v>
          </cell>
          <cell r="O30">
            <v>0</v>
          </cell>
          <cell r="P30">
            <v>9</v>
          </cell>
          <cell r="R30">
            <v>0</v>
          </cell>
          <cell r="S30">
            <v>0</v>
          </cell>
          <cell r="V30">
            <v>0</v>
          </cell>
          <cell r="W30">
            <v>9</v>
          </cell>
          <cell r="Y30">
            <v>0</v>
          </cell>
          <cell r="Z30">
            <v>0</v>
          </cell>
          <cell r="AC30">
            <v>0</v>
          </cell>
        </row>
        <row r="31">
          <cell r="A31">
            <v>0</v>
          </cell>
          <cell r="B31">
            <v>8</v>
          </cell>
          <cell r="D31">
            <v>0</v>
          </cell>
          <cell r="E31">
            <v>0</v>
          </cell>
          <cell r="H31">
            <v>0</v>
          </cell>
          <cell r="I31">
            <v>10</v>
          </cell>
          <cell r="K31">
            <v>0</v>
          </cell>
          <cell r="L31">
            <v>0</v>
          </cell>
          <cell r="O31">
            <v>0</v>
          </cell>
          <cell r="P31">
            <v>10</v>
          </cell>
          <cell r="R31">
            <v>0</v>
          </cell>
          <cell r="S31">
            <v>0</v>
          </cell>
          <cell r="V31">
            <v>0</v>
          </cell>
          <cell r="W31">
            <v>10</v>
          </cell>
          <cell r="Y31">
            <v>0</v>
          </cell>
          <cell r="Z31">
            <v>0</v>
          </cell>
          <cell r="AC31" t="str">
            <v>Heat 3</v>
          </cell>
          <cell r="AD31" t="str">
            <v>U15B</v>
          </cell>
          <cell r="AE31" t="str">
            <v>800m</v>
          </cell>
          <cell r="AF31" t="str">
            <v>Heat 3</v>
          </cell>
        </row>
        <row r="32">
          <cell r="A32">
            <v>0</v>
          </cell>
          <cell r="H32">
            <v>0</v>
          </cell>
          <cell r="I32">
            <v>11</v>
          </cell>
          <cell r="K32">
            <v>0</v>
          </cell>
          <cell r="L32">
            <v>0</v>
          </cell>
          <cell r="O32">
            <v>0</v>
          </cell>
          <cell r="P32">
            <v>11</v>
          </cell>
          <cell r="R32">
            <v>0</v>
          </cell>
          <cell r="S32">
            <v>0</v>
          </cell>
          <cell r="V32">
            <v>0</v>
          </cell>
          <cell r="W32">
            <v>11</v>
          </cell>
          <cell r="Y32">
            <v>0</v>
          </cell>
          <cell r="Z32">
            <v>0</v>
          </cell>
          <cell r="AC32" t="str">
            <v>Sammy  Pemberton</v>
          </cell>
          <cell r="AD32">
            <v>1</v>
          </cell>
          <cell r="AE32">
            <v>149</v>
          </cell>
          <cell r="AF32" t="str">
            <v>Sammy  Pemberton</v>
          </cell>
          <cell r="AG32" t="str">
            <v>Charters</v>
          </cell>
          <cell r="AH32">
            <v>2</v>
          </cell>
          <cell r="AI32">
            <v>24.4</v>
          </cell>
        </row>
        <row r="33">
          <cell r="A33" t="str">
            <v>Heat 4</v>
          </cell>
          <cell r="B33" t="str">
            <v>U15B</v>
          </cell>
          <cell r="C33" t="str">
            <v>80mH</v>
          </cell>
          <cell r="D33" t="str">
            <v>Heat 4</v>
          </cell>
          <cell r="H33">
            <v>0</v>
          </cell>
          <cell r="I33">
            <v>12</v>
          </cell>
          <cell r="K33">
            <v>0</v>
          </cell>
          <cell r="L33">
            <v>0</v>
          </cell>
          <cell r="O33">
            <v>0</v>
          </cell>
          <cell r="P33">
            <v>12</v>
          </cell>
          <cell r="R33">
            <v>0</v>
          </cell>
          <cell r="S33">
            <v>0</v>
          </cell>
          <cell r="V33">
            <v>0</v>
          </cell>
          <cell r="W33">
            <v>12</v>
          </cell>
          <cell r="Y33">
            <v>0</v>
          </cell>
          <cell r="Z33">
            <v>0</v>
          </cell>
          <cell r="AC33" t="str">
            <v>Tom David</v>
          </cell>
          <cell r="AD33">
            <v>2</v>
          </cell>
          <cell r="AE33">
            <v>137</v>
          </cell>
          <cell r="AF33" t="str">
            <v>Tom David</v>
          </cell>
          <cell r="AG33" t="str">
            <v>RBCS</v>
          </cell>
          <cell r="AH33">
            <v>2</v>
          </cell>
          <cell r="AI33">
            <v>32.4</v>
          </cell>
        </row>
        <row r="34">
          <cell r="A34" t="str">
            <v>James Field</v>
          </cell>
          <cell r="B34">
            <v>1</v>
          </cell>
          <cell r="C34">
            <v>142</v>
          </cell>
          <cell r="D34" t="str">
            <v>James Field</v>
          </cell>
          <cell r="E34" t="str">
            <v>Highdown</v>
          </cell>
          <cell r="F34">
            <v>13.9</v>
          </cell>
          <cell r="H34">
            <v>0</v>
          </cell>
          <cell r="I34">
            <v>13</v>
          </cell>
          <cell r="K34">
            <v>0</v>
          </cell>
          <cell r="L34">
            <v>0</v>
          </cell>
          <cell r="O34">
            <v>0</v>
          </cell>
          <cell r="P34">
            <v>13</v>
          </cell>
          <cell r="R34">
            <v>0</v>
          </cell>
          <cell r="S34">
            <v>0</v>
          </cell>
          <cell r="V34">
            <v>0</v>
          </cell>
          <cell r="W34">
            <v>13</v>
          </cell>
          <cell r="Y34">
            <v>0</v>
          </cell>
          <cell r="Z34">
            <v>0</v>
          </cell>
          <cell r="AC34" t="str">
            <v>Hastings  Arko</v>
          </cell>
          <cell r="AD34">
            <v>3</v>
          </cell>
          <cell r="AE34">
            <v>139</v>
          </cell>
          <cell r="AF34" t="str">
            <v>Hastings  Arko</v>
          </cell>
          <cell r="AG34" t="str">
            <v>St Josephs</v>
          </cell>
          <cell r="AH34">
            <v>2</v>
          </cell>
          <cell r="AI34">
            <v>33</v>
          </cell>
        </row>
        <row r="35">
          <cell r="A35" t="str">
            <v>Hastings  Arko</v>
          </cell>
          <cell r="B35">
            <v>2</v>
          </cell>
          <cell r="C35">
            <v>139</v>
          </cell>
          <cell r="D35" t="str">
            <v>Hastings  Arko</v>
          </cell>
          <cell r="E35" t="str">
            <v>St Josephs</v>
          </cell>
          <cell r="F35">
            <v>14.1</v>
          </cell>
          <cell r="H35">
            <v>0</v>
          </cell>
          <cell r="I35">
            <v>14</v>
          </cell>
          <cell r="K35">
            <v>0</v>
          </cell>
          <cell r="L35">
            <v>0</v>
          </cell>
          <cell r="O35">
            <v>0</v>
          </cell>
          <cell r="P35">
            <v>14</v>
          </cell>
          <cell r="R35">
            <v>0</v>
          </cell>
          <cell r="S35">
            <v>0</v>
          </cell>
          <cell r="V35">
            <v>0</v>
          </cell>
          <cell r="W35">
            <v>14</v>
          </cell>
          <cell r="Y35">
            <v>0</v>
          </cell>
          <cell r="Z35">
            <v>0</v>
          </cell>
          <cell r="AC35" t="str">
            <v>Tom Pasmore</v>
          </cell>
          <cell r="AD35">
            <v>4</v>
          </cell>
          <cell r="AE35">
            <v>144</v>
          </cell>
          <cell r="AF35" t="str">
            <v>Tom Pasmore</v>
          </cell>
          <cell r="AG35" t="str">
            <v>Highdown</v>
          </cell>
          <cell r="AH35">
            <v>2</v>
          </cell>
          <cell r="AI35">
            <v>35.6</v>
          </cell>
        </row>
        <row r="36">
          <cell r="A36" t="str">
            <v>Jake Gaines</v>
          </cell>
          <cell r="B36">
            <v>3</v>
          </cell>
          <cell r="C36">
            <v>138</v>
          </cell>
          <cell r="D36" t="str">
            <v>Jake Gaines</v>
          </cell>
          <cell r="E36" t="str">
            <v>RBCS</v>
          </cell>
          <cell r="F36">
            <v>14.1</v>
          </cell>
          <cell r="H36">
            <v>0</v>
          </cell>
          <cell r="I36">
            <v>15</v>
          </cell>
          <cell r="K36">
            <v>0</v>
          </cell>
          <cell r="L36">
            <v>0</v>
          </cell>
          <cell r="O36">
            <v>0</v>
          </cell>
          <cell r="P36">
            <v>15</v>
          </cell>
          <cell r="R36">
            <v>0</v>
          </cell>
          <cell r="S36">
            <v>0</v>
          </cell>
          <cell r="V36">
            <v>0</v>
          </cell>
          <cell r="W36">
            <v>15</v>
          </cell>
          <cell r="Y36">
            <v>0</v>
          </cell>
          <cell r="Z36">
            <v>0</v>
          </cell>
          <cell r="AC36" t="str">
            <v>Jake Gaines</v>
          </cell>
          <cell r="AD36">
            <v>5</v>
          </cell>
          <cell r="AE36">
            <v>138</v>
          </cell>
          <cell r="AF36" t="str">
            <v>Jake Gaines</v>
          </cell>
          <cell r="AG36" t="str">
            <v>RBCS</v>
          </cell>
          <cell r="AH36">
            <v>2</v>
          </cell>
          <cell r="AI36">
            <v>38.7</v>
          </cell>
        </row>
        <row r="37">
          <cell r="A37" t="str">
            <v>Tom David</v>
          </cell>
          <cell r="B37">
            <v>4</v>
          </cell>
          <cell r="C37">
            <v>137</v>
          </cell>
          <cell r="D37" t="str">
            <v>Tom David</v>
          </cell>
          <cell r="E37" t="str">
            <v>RBCS</v>
          </cell>
          <cell r="F37">
            <v>14.3</v>
          </cell>
          <cell r="H37">
            <v>0</v>
          </cell>
          <cell r="I37">
            <v>16</v>
          </cell>
          <cell r="K37">
            <v>0</v>
          </cell>
          <cell r="L37">
            <v>0</v>
          </cell>
          <cell r="O37">
            <v>0</v>
          </cell>
          <cell r="P37">
            <v>16</v>
          </cell>
          <cell r="R37">
            <v>0</v>
          </cell>
          <cell r="S37">
            <v>0</v>
          </cell>
          <cell r="V37">
            <v>0</v>
          </cell>
          <cell r="W37">
            <v>16</v>
          </cell>
          <cell r="Y37">
            <v>0</v>
          </cell>
          <cell r="Z37">
            <v>0</v>
          </cell>
          <cell r="AC37" t="str">
            <v>James Field</v>
          </cell>
          <cell r="AD37">
            <v>6</v>
          </cell>
          <cell r="AE37">
            <v>142</v>
          </cell>
          <cell r="AF37" t="str">
            <v>James Field</v>
          </cell>
          <cell r="AG37" t="str">
            <v>Highdown</v>
          </cell>
          <cell r="AH37">
            <v>2</v>
          </cell>
          <cell r="AI37">
            <v>40</v>
          </cell>
        </row>
        <row r="38">
          <cell r="A38" t="str">
            <v>Will Thompson</v>
          </cell>
          <cell r="B38">
            <v>5</v>
          </cell>
          <cell r="C38">
            <v>136</v>
          </cell>
          <cell r="D38" t="str">
            <v>Will Thompson</v>
          </cell>
          <cell r="E38" t="str">
            <v>RBCS</v>
          </cell>
          <cell r="F38">
            <v>14.7</v>
          </cell>
          <cell r="H38">
            <v>0</v>
          </cell>
          <cell r="O38">
            <v>0</v>
          </cell>
          <cell r="V38">
            <v>0</v>
          </cell>
          <cell r="AC38" t="str">
            <v>Jamie Sheffield</v>
          </cell>
          <cell r="AD38">
            <v>7</v>
          </cell>
          <cell r="AE38">
            <v>128</v>
          </cell>
          <cell r="AF38" t="str">
            <v>Jamie Sheffield</v>
          </cell>
          <cell r="AG38" t="str">
            <v>Holyport College</v>
          </cell>
          <cell r="AH38">
            <v>2</v>
          </cell>
          <cell r="AI38">
            <v>42.2</v>
          </cell>
        </row>
        <row r="39">
          <cell r="A39" t="str">
            <v>Thomas Day</v>
          </cell>
          <cell r="B39">
            <v>6</v>
          </cell>
          <cell r="C39">
            <v>134</v>
          </cell>
          <cell r="D39" t="str">
            <v>Thomas Day</v>
          </cell>
          <cell r="E39" t="str">
            <v>RBCS</v>
          </cell>
          <cell r="F39">
            <v>0</v>
          </cell>
          <cell r="H39">
            <v>0</v>
          </cell>
          <cell r="O39">
            <v>0</v>
          </cell>
          <cell r="V39">
            <v>0</v>
          </cell>
          <cell r="AC39" t="str">
            <v>Joshua  Down</v>
          </cell>
          <cell r="AD39">
            <v>8</v>
          </cell>
          <cell r="AE39">
            <v>131</v>
          </cell>
          <cell r="AF39" t="str">
            <v>Joshua  Down</v>
          </cell>
          <cell r="AG39" t="str">
            <v>Kennet</v>
          </cell>
          <cell r="AH39">
            <v>2</v>
          </cell>
          <cell r="AI39">
            <v>52.2</v>
          </cell>
        </row>
        <row r="40">
          <cell r="A40">
            <v>0</v>
          </cell>
          <cell r="B40">
            <v>7</v>
          </cell>
          <cell r="D40">
            <v>0</v>
          </cell>
          <cell r="E40">
            <v>0</v>
          </cell>
          <cell r="H40">
            <v>0</v>
          </cell>
          <cell r="O40">
            <v>0</v>
          </cell>
          <cell r="V40">
            <v>0</v>
          </cell>
          <cell r="AC40">
            <v>0</v>
          </cell>
          <cell r="AD40">
            <v>9</v>
          </cell>
          <cell r="AF40">
            <v>0</v>
          </cell>
          <cell r="AG40">
            <v>0</v>
          </cell>
        </row>
        <row r="41">
          <cell r="A41">
            <v>0</v>
          </cell>
          <cell r="B41">
            <v>8</v>
          </cell>
          <cell r="D41">
            <v>0</v>
          </cell>
          <cell r="E41">
            <v>0</v>
          </cell>
          <cell r="H41">
            <v>0</v>
          </cell>
          <cell r="O41">
            <v>0</v>
          </cell>
          <cell r="V41">
            <v>0</v>
          </cell>
          <cell r="AC41">
            <v>0</v>
          </cell>
          <cell r="AD41">
            <v>10</v>
          </cell>
          <cell r="AF41">
            <v>0</v>
          </cell>
          <cell r="AG41">
            <v>0</v>
          </cell>
        </row>
        <row r="42">
          <cell r="A42">
            <v>0</v>
          </cell>
          <cell r="H42">
            <v>0</v>
          </cell>
          <cell r="O42">
            <v>0</v>
          </cell>
          <cell r="V42">
            <v>0</v>
          </cell>
          <cell r="AC42">
            <v>0</v>
          </cell>
          <cell r="AD42">
            <v>11</v>
          </cell>
          <cell r="AF42">
            <v>0</v>
          </cell>
          <cell r="AG42">
            <v>0</v>
          </cell>
        </row>
        <row r="43">
          <cell r="A43">
            <v>0</v>
          </cell>
          <cell r="H43">
            <v>0</v>
          </cell>
          <cell r="O43">
            <v>0</v>
          </cell>
          <cell r="V43">
            <v>0</v>
          </cell>
          <cell r="AC43">
            <v>0</v>
          </cell>
          <cell r="AD43">
            <v>12</v>
          </cell>
          <cell r="AF43">
            <v>0</v>
          </cell>
          <cell r="AG43">
            <v>0</v>
          </cell>
        </row>
        <row r="44">
          <cell r="A44" t="str">
            <v>Heat 5</v>
          </cell>
          <cell r="B44" t="str">
            <v>U15B</v>
          </cell>
          <cell r="C44" t="str">
            <v>80mH</v>
          </cell>
          <cell r="D44" t="str">
            <v>Heat 5</v>
          </cell>
          <cell r="H44" t="str">
            <v>Pool 2</v>
          </cell>
          <cell r="I44" t="str">
            <v>U15B</v>
          </cell>
          <cell r="J44" t="str">
            <v>HJ</v>
          </cell>
          <cell r="K44" t="str">
            <v>Pool 2</v>
          </cell>
          <cell r="L44" t="str">
            <v>Card 1</v>
          </cell>
          <cell r="O44" t="str">
            <v>Pool 2</v>
          </cell>
          <cell r="P44" t="str">
            <v>U15B</v>
          </cell>
          <cell r="Q44" t="str">
            <v>LJ</v>
          </cell>
          <cell r="R44" t="str">
            <v>Pool 2</v>
          </cell>
          <cell r="S44" t="str">
            <v>Card 1</v>
          </cell>
          <cell r="V44" t="str">
            <v>Pool 2</v>
          </cell>
          <cell r="W44" t="str">
            <v>U15B</v>
          </cell>
          <cell r="X44" t="str">
            <v>SP</v>
          </cell>
          <cell r="Y44" t="str">
            <v>Pool 2</v>
          </cell>
          <cell r="Z44" t="str">
            <v>Card 1</v>
          </cell>
          <cell r="AC44" t="str">
            <v/>
          </cell>
          <cell r="AF44" t="str">
            <v/>
          </cell>
          <cell r="AG44" t="str">
            <v/>
          </cell>
        </row>
        <row r="45">
          <cell r="A45" t="str">
            <v>Tom Pasmore</v>
          </cell>
          <cell r="B45">
            <v>1</v>
          </cell>
          <cell r="C45">
            <v>144</v>
          </cell>
          <cell r="D45" t="str">
            <v>Tom Pasmore</v>
          </cell>
          <cell r="E45" t="str">
            <v>Highdown</v>
          </cell>
          <cell r="F45">
            <v>16.1</v>
          </cell>
          <cell r="H45" t="str">
            <v>Jamie Sheffield</v>
          </cell>
          <cell r="I45">
            <v>1</v>
          </cell>
          <cell r="J45">
            <v>128</v>
          </cell>
          <cell r="K45" t="str">
            <v>Jamie Sheffield</v>
          </cell>
          <cell r="L45" t="str">
            <v>Holyport College</v>
          </cell>
          <cell r="M45">
            <v>1.54</v>
          </cell>
          <cell r="O45" t="str">
            <v>James Field</v>
          </cell>
          <cell r="P45">
            <v>1</v>
          </cell>
          <cell r="Q45">
            <v>142</v>
          </cell>
          <cell r="R45" t="str">
            <v>James Field</v>
          </cell>
          <cell r="S45" t="str">
            <v>Highdown</v>
          </cell>
          <cell r="T45">
            <v>5.13</v>
          </cell>
          <cell r="V45" t="str">
            <v>Tom Pasmore</v>
          </cell>
          <cell r="W45">
            <v>1</v>
          </cell>
          <cell r="X45">
            <v>144</v>
          </cell>
          <cell r="Y45" t="str">
            <v>Tom Pasmore</v>
          </cell>
          <cell r="Z45" t="str">
            <v>Highdown</v>
          </cell>
          <cell r="AA45">
            <v>8.78</v>
          </cell>
          <cell r="AC45" t="str">
            <v>Heat 4</v>
          </cell>
          <cell r="AD45" t="str">
            <v>U15B</v>
          </cell>
          <cell r="AE45" t="str">
            <v>800m</v>
          </cell>
          <cell r="AF45" t="str">
            <v>Heat 4</v>
          </cell>
        </row>
        <row r="46">
          <cell r="A46" t="str">
            <v>Krystian Kapron</v>
          </cell>
          <cell r="B46">
            <v>2</v>
          </cell>
          <cell r="C46">
            <v>143</v>
          </cell>
          <cell r="D46" t="str">
            <v>Krystian Kapron</v>
          </cell>
          <cell r="E46" t="str">
            <v>Highdown</v>
          </cell>
          <cell r="F46">
            <v>16.5</v>
          </cell>
          <cell r="H46" t="str">
            <v>Calum  Johnstone</v>
          </cell>
          <cell r="I46">
            <v>2</v>
          </cell>
          <cell r="J46">
            <v>146</v>
          </cell>
          <cell r="K46" t="str">
            <v>Calum  Johnstone</v>
          </cell>
          <cell r="L46" t="str">
            <v>Charters</v>
          </cell>
          <cell r="M46">
            <v>1.51</v>
          </cell>
          <cell r="O46" t="str">
            <v>Joshua  Down</v>
          </cell>
          <cell r="P46">
            <v>2</v>
          </cell>
          <cell r="Q46">
            <v>131</v>
          </cell>
          <cell r="R46" t="str">
            <v>Joshua  Down</v>
          </cell>
          <cell r="S46" t="str">
            <v>Kennet</v>
          </cell>
          <cell r="T46">
            <v>4.92</v>
          </cell>
          <cell r="V46" t="str">
            <v>Krystian Kapron</v>
          </cell>
          <cell r="W46">
            <v>2</v>
          </cell>
          <cell r="X46">
            <v>143</v>
          </cell>
          <cell r="Y46" t="str">
            <v>Krystian Kapron</v>
          </cell>
          <cell r="Z46" t="str">
            <v>Highdown</v>
          </cell>
          <cell r="AA46">
            <v>8.48</v>
          </cell>
          <cell r="AC46">
            <v>0</v>
          </cell>
          <cell r="AD46">
            <v>1</v>
          </cell>
          <cell r="AF46">
            <v>0</v>
          </cell>
          <cell r="AG46">
            <v>0</v>
          </cell>
        </row>
        <row r="47">
          <cell r="A47" t="str">
            <v>Alex Russell</v>
          </cell>
          <cell r="B47">
            <v>3</v>
          </cell>
          <cell r="C47">
            <v>145</v>
          </cell>
          <cell r="D47" t="str">
            <v>Alex Russell</v>
          </cell>
          <cell r="E47" t="str">
            <v>Highdown</v>
          </cell>
          <cell r="F47">
            <v>16.8</v>
          </cell>
          <cell r="H47" t="str">
            <v>Cameron Mobley</v>
          </cell>
          <cell r="I47">
            <v>3</v>
          </cell>
          <cell r="J47">
            <v>125</v>
          </cell>
          <cell r="K47" t="str">
            <v>Cameron Mobley</v>
          </cell>
          <cell r="L47" t="str">
            <v>Holyport College</v>
          </cell>
          <cell r="M47">
            <v>1.45</v>
          </cell>
          <cell r="O47" t="str">
            <v>Sammy  Pemberton</v>
          </cell>
          <cell r="P47">
            <v>3</v>
          </cell>
          <cell r="Q47">
            <v>149</v>
          </cell>
          <cell r="R47" t="str">
            <v>Sammy  Pemberton</v>
          </cell>
          <cell r="S47" t="str">
            <v>Charters</v>
          </cell>
          <cell r="T47">
            <v>4.62</v>
          </cell>
          <cell r="V47" t="str">
            <v>Calum  Johnstone</v>
          </cell>
          <cell r="W47">
            <v>3</v>
          </cell>
          <cell r="X47">
            <v>146</v>
          </cell>
          <cell r="Y47" t="str">
            <v>Calum  Johnstone</v>
          </cell>
          <cell r="Z47" t="str">
            <v>Charters</v>
          </cell>
          <cell r="AA47">
            <v>8.26</v>
          </cell>
          <cell r="AC47">
            <v>0</v>
          </cell>
          <cell r="AD47">
            <v>2</v>
          </cell>
          <cell r="AF47">
            <v>0</v>
          </cell>
          <cell r="AG47">
            <v>0</v>
          </cell>
        </row>
        <row r="48">
          <cell r="A48" t="str">
            <v>Toby Jeavons</v>
          </cell>
          <cell r="B48">
            <v>4</v>
          </cell>
          <cell r="C48">
            <v>147</v>
          </cell>
          <cell r="D48" t="str">
            <v>Toby Jeavons</v>
          </cell>
          <cell r="E48" t="str">
            <v>Charters</v>
          </cell>
          <cell r="F48">
            <v>16.8</v>
          </cell>
          <cell r="H48" t="str">
            <v>Sammy  Pemberton</v>
          </cell>
          <cell r="I48">
            <v>4</v>
          </cell>
          <cell r="J48">
            <v>149</v>
          </cell>
          <cell r="K48" t="str">
            <v>Sammy  Pemberton</v>
          </cell>
          <cell r="L48" t="str">
            <v>Charters</v>
          </cell>
          <cell r="M48">
            <v>1.42</v>
          </cell>
          <cell r="O48" t="str">
            <v>Jamie Sheffield</v>
          </cell>
          <cell r="P48">
            <v>4</v>
          </cell>
          <cell r="Q48">
            <v>128</v>
          </cell>
          <cell r="R48" t="str">
            <v>Jamie Sheffield</v>
          </cell>
          <cell r="S48" t="str">
            <v>Holyport College</v>
          </cell>
          <cell r="T48">
            <v>4.54</v>
          </cell>
          <cell r="V48" t="str">
            <v>James Field</v>
          </cell>
          <cell r="W48">
            <v>4</v>
          </cell>
          <cell r="X48">
            <v>142</v>
          </cell>
          <cell r="Y48" t="str">
            <v>James Field</v>
          </cell>
          <cell r="Z48" t="str">
            <v>Highdown</v>
          </cell>
          <cell r="AA48">
            <v>8.21</v>
          </cell>
          <cell r="AC48">
            <v>0</v>
          </cell>
          <cell r="AD48">
            <v>3</v>
          </cell>
          <cell r="AF48">
            <v>0</v>
          </cell>
          <cell r="AG48">
            <v>0</v>
          </cell>
        </row>
        <row r="49">
          <cell r="A49" t="str">
            <v>Calum  Johnstone</v>
          </cell>
          <cell r="B49">
            <v>5</v>
          </cell>
          <cell r="C49">
            <v>146</v>
          </cell>
          <cell r="D49" t="str">
            <v>Calum  Johnstone</v>
          </cell>
          <cell r="E49" t="str">
            <v>Charters</v>
          </cell>
          <cell r="F49">
            <v>17.6</v>
          </cell>
          <cell r="H49" t="str">
            <v>James Field</v>
          </cell>
          <cell r="I49">
            <v>5</v>
          </cell>
          <cell r="J49">
            <v>142</v>
          </cell>
          <cell r="K49" t="str">
            <v>James Field</v>
          </cell>
          <cell r="L49" t="str">
            <v>Highdown</v>
          </cell>
          <cell r="M49">
            <v>1.39</v>
          </cell>
          <cell r="O49" t="str">
            <v>Calum  Johnstone</v>
          </cell>
          <cell r="P49">
            <v>5</v>
          </cell>
          <cell r="Q49">
            <v>146</v>
          </cell>
          <cell r="R49" t="str">
            <v>Calum  Johnstone</v>
          </cell>
          <cell r="S49" t="str">
            <v>Charters</v>
          </cell>
          <cell r="T49">
            <v>4.32</v>
          </cell>
          <cell r="V49" t="str">
            <v>Joshua  Down</v>
          </cell>
          <cell r="W49">
            <v>5</v>
          </cell>
          <cell r="X49">
            <v>131</v>
          </cell>
          <cell r="Y49" t="str">
            <v>Joshua  Down</v>
          </cell>
          <cell r="Z49" t="str">
            <v>Kennet</v>
          </cell>
          <cell r="AA49">
            <v>8.07</v>
          </cell>
          <cell r="AC49">
            <v>0</v>
          </cell>
          <cell r="AD49">
            <v>4</v>
          </cell>
          <cell r="AF49">
            <v>0</v>
          </cell>
          <cell r="AG49">
            <v>0</v>
          </cell>
        </row>
        <row r="50">
          <cell r="A50" t="str">
            <v>Jack Lawrence</v>
          </cell>
          <cell r="B50">
            <v>6</v>
          </cell>
          <cell r="C50">
            <v>150</v>
          </cell>
          <cell r="D50" t="str">
            <v>Jack Lawrence</v>
          </cell>
          <cell r="E50" t="str">
            <v>Denefield</v>
          </cell>
          <cell r="F50">
            <v>0</v>
          </cell>
          <cell r="H50" t="str">
            <v>Tom Pasmore</v>
          </cell>
          <cell r="I50">
            <v>6</v>
          </cell>
          <cell r="J50">
            <v>144</v>
          </cell>
          <cell r="K50" t="str">
            <v>Tom Pasmore</v>
          </cell>
          <cell r="L50" t="str">
            <v>Highdown</v>
          </cell>
          <cell r="M50">
            <v>1.39</v>
          </cell>
          <cell r="O50" t="str">
            <v>Tom Pasmore</v>
          </cell>
          <cell r="P50">
            <v>6</v>
          </cell>
          <cell r="Q50">
            <v>144</v>
          </cell>
          <cell r="R50" t="str">
            <v>Tom Pasmore</v>
          </cell>
          <cell r="S50" t="str">
            <v>Highdown</v>
          </cell>
          <cell r="T50">
            <v>4.3</v>
          </cell>
          <cell r="V50" t="str">
            <v>Sammy  Pemberton</v>
          </cell>
          <cell r="W50">
            <v>6</v>
          </cell>
          <cell r="X50">
            <v>149</v>
          </cell>
          <cell r="Y50" t="str">
            <v>Sammy  Pemberton</v>
          </cell>
          <cell r="Z50" t="str">
            <v>Charters</v>
          </cell>
          <cell r="AA50">
            <v>7.79</v>
          </cell>
          <cell r="AC50">
            <v>0</v>
          </cell>
          <cell r="AD50">
            <v>5</v>
          </cell>
          <cell r="AF50">
            <v>0</v>
          </cell>
          <cell r="AG50">
            <v>0</v>
          </cell>
        </row>
        <row r="51">
          <cell r="A51">
            <v>0</v>
          </cell>
          <cell r="B51">
            <v>7</v>
          </cell>
          <cell r="D51">
            <v>0</v>
          </cell>
          <cell r="E51">
            <v>0</v>
          </cell>
          <cell r="H51" t="str">
            <v>Guillem Evans Rodriguez</v>
          </cell>
          <cell r="I51">
            <v>7</v>
          </cell>
          <cell r="J51">
            <v>127</v>
          </cell>
          <cell r="K51" t="str">
            <v>Guillem Evans Rodriguez</v>
          </cell>
          <cell r="L51" t="str">
            <v>Holyport College</v>
          </cell>
          <cell r="M51">
            <v>1.3</v>
          </cell>
          <cell r="O51" t="str">
            <v>Freddie Fenton</v>
          </cell>
          <cell r="P51">
            <v>7</v>
          </cell>
          <cell r="Q51">
            <v>148</v>
          </cell>
          <cell r="R51" t="str">
            <v>Freddie Fenton</v>
          </cell>
          <cell r="S51" t="str">
            <v>Charters</v>
          </cell>
          <cell r="T51">
            <v>4.16</v>
          </cell>
          <cell r="V51" t="str">
            <v>Jamie Sheffield</v>
          </cell>
          <cell r="W51">
            <v>7</v>
          </cell>
          <cell r="X51">
            <v>128</v>
          </cell>
          <cell r="Y51" t="str">
            <v>Jamie Sheffield</v>
          </cell>
          <cell r="Z51" t="str">
            <v>Holyport College</v>
          </cell>
          <cell r="AA51">
            <v>7.57</v>
          </cell>
          <cell r="AC51">
            <v>0</v>
          </cell>
          <cell r="AD51">
            <v>6</v>
          </cell>
          <cell r="AF51">
            <v>0</v>
          </cell>
          <cell r="AG51">
            <v>0</v>
          </cell>
        </row>
        <row r="52">
          <cell r="A52">
            <v>0</v>
          </cell>
          <cell r="B52">
            <v>8</v>
          </cell>
          <cell r="D52">
            <v>0</v>
          </cell>
          <cell r="E52">
            <v>0</v>
          </cell>
          <cell r="H52" t="str">
            <v>Joshua  Down</v>
          </cell>
          <cell r="I52">
            <v>8</v>
          </cell>
          <cell r="J52">
            <v>131</v>
          </cell>
          <cell r="K52" t="str">
            <v>Joshua  Down</v>
          </cell>
          <cell r="L52" t="str">
            <v>Kennet</v>
          </cell>
          <cell r="M52">
            <v>1.3</v>
          </cell>
          <cell r="O52" t="str">
            <v>Cameron Mobley</v>
          </cell>
          <cell r="P52">
            <v>8</v>
          </cell>
          <cell r="Q52">
            <v>125</v>
          </cell>
          <cell r="R52" t="str">
            <v>Cameron Mobley</v>
          </cell>
          <cell r="S52" t="str">
            <v>Holyport College</v>
          </cell>
          <cell r="T52">
            <v>4.07</v>
          </cell>
          <cell r="V52" t="str">
            <v>Cameron Mobley</v>
          </cell>
          <cell r="W52">
            <v>8</v>
          </cell>
          <cell r="X52">
            <v>125</v>
          </cell>
          <cell r="Y52" t="str">
            <v>Cameron Mobley</v>
          </cell>
          <cell r="Z52" t="str">
            <v>Holyport College</v>
          </cell>
          <cell r="AA52">
            <v>7.34</v>
          </cell>
          <cell r="AC52">
            <v>0</v>
          </cell>
          <cell r="AD52">
            <v>7</v>
          </cell>
          <cell r="AF52">
            <v>0</v>
          </cell>
          <cell r="AG52">
            <v>0</v>
          </cell>
        </row>
        <row r="53">
          <cell r="A53">
            <v>0</v>
          </cell>
          <cell r="H53" t="str">
            <v>Toby Jeavons</v>
          </cell>
          <cell r="I53">
            <v>9</v>
          </cell>
          <cell r="J53">
            <v>147</v>
          </cell>
          <cell r="K53" t="str">
            <v>Toby Jeavons</v>
          </cell>
          <cell r="L53" t="str">
            <v>Charters</v>
          </cell>
          <cell r="M53">
            <v>1.27</v>
          </cell>
          <cell r="O53" t="str">
            <v>Krystian Kapron</v>
          </cell>
          <cell r="P53">
            <v>9</v>
          </cell>
          <cell r="Q53">
            <v>143</v>
          </cell>
          <cell r="R53" t="str">
            <v>Krystian Kapron</v>
          </cell>
          <cell r="S53" t="str">
            <v>Highdown</v>
          </cell>
          <cell r="T53">
            <v>3.95</v>
          </cell>
          <cell r="V53" t="str">
            <v>Guillem Evans Rodriguez</v>
          </cell>
          <cell r="W53">
            <v>9</v>
          </cell>
          <cell r="X53">
            <v>127</v>
          </cell>
          <cell r="Y53" t="str">
            <v>Guillem Evans Rodriguez</v>
          </cell>
          <cell r="Z53" t="str">
            <v>Holyport College</v>
          </cell>
          <cell r="AA53">
            <v>6.59</v>
          </cell>
          <cell r="AC53">
            <v>0</v>
          </cell>
          <cell r="AD53">
            <v>8</v>
          </cell>
          <cell r="AF53">
            <v>0</v>
          </cell>
          <cell r="AG53">
            <v>0</v>
          </cell>
        </row>
        <row r="54">
          <cell r="A54" t="str">
            <v>Heat 6</v>
          </cell>
          <cell r="B54" t="str">
            <v>U15B</v>
          </cell>
          <cell r="C54" t="str">
            <v>80mH</v>
          </cell>
          <cell r="D54" t="str">
            <v>Heat 6</v>
          </cell>
          <cell r="H54" t="str">
            <v>Freddie Fenton</v>
          </cell>
          <cell r="I54">
            <v>10</v>
          </cell>
          <cell r="J54">
            <v>148</v>
          </cell>
          <cell r="K54" t="str">
            <v>Freddie Fenton</v>
          </cell>
          <cell r="L54" t="str">
            <v>Charters</v>
          </cell>
          <cell r="M54">
            <v>1.27</v>
          </cell>
          <cell r="O54" t="str">
            <v>Toby Jeavons</v>
          </cell>
          <cell r="P54">
            <v>10</v>
          </cell>
          <cell r="Q54">
            <v>147</v>
          </cell>
          <cell r="R54" t="str">
            <v>Toby Jeavons</v>
          </cell>
          <cell r="S54" t="str">
            <v>Charters</v>
          </cell>
          <cell r="T54">
            <v>3.94</v>
          </cell>
          <cell r="V54" t="str">
            <v>Oliver  Humphrey</v>
          </cell>
          <cell r="W54">
            <v>10</v>
          </cell>
          <cell r="X54">
            <v>129</v>
          </cell>
          <cell r="Y54" t="str">
            <v>Oliver  Humphrey</v>
          </cell>
          <cell r="Z54" t="str">
            <v>Kennet</v>
          </cell>
          <cell r="AA54">
            <v>6.37</v>
          </cell>
          <cell r="AC54">
            <v>0</v>
          </cell>
          <cell r="AD54">
            <v>9</v>
          </cell>
          <cell r="AF54">
            <v>0</v>
          </cell>
          <cell r="AG54">
            <v>0</v>
          </cell>
        </row>
        <row r="55">
          <cell r="A55">
            <v>0</v>
          </cell>
          <cell r="B55">
            <v>1</v>
          </cell>
          <cell r="D55">
            <v>0</v>
          </cell>
          <cell r="E55">
            <v>0</v>
          </cell>
          <cell r="H55" t="str">
            <v>Krystian Kapron</v>
          </cell>
          <cell r="I55">
            <v>11</v>
          </cell>
          <cell r="J55">
            <v>143</v>
          </cell>
          <cell r="K55" t="str">
            <v>Krystian Kapron</v>
          </cell>
          <cell r="L55" t="str">
            <v>Highdown</v>
          </cell>
          <cell r="M55">
            <v>1.21</v>
          </cell>
          <cell r="O55" t="str">
            <v>Jacob  Bunch</v>
          </cell>
          <cell r="P55">
            <v>11</v>
          </cell>
          <cell r="Q55">
            <v>132</v>
          </cell>
          <cell r="R55" t="str">
            <v>Jacob  Bunch</v>
          </cell>
          <cell r="S55" t="str">
            <v>Kennet</v>
          </cell>
          <cell r="T55">
            <v>3.92</v>
          </cell>
          <cell r="V55" t="str">
            <v>Jacob  Bunch</v>
          </cell>
          <cell r="W55">
            <v>11</v>
          </cell>
          <cell r="X55">
            <v>132</v>
          </cell>
          <cell r="Y55" t="str">
            <v>Jacob  Bunch</v>
          </cell>
          <cell r="Z55" t="str">
            <v>Kennet</v>
          </cell>
          <cell r="AA55">
            <v>6.17</v>
          </cell>
          <cell r="AC55">
            <v>0</v>
          </cell>
          <cell r="AD55">
            <v>10</v>
          </cell>
          <cell r="AF55">
            <v>0</v>
          </cell>
          <cell r="AG55">
            <v>0</v>
          </cell>
        </row>
        <row r="56">
          <cell r="A56">
            <v>0</v>
          </cell>
          <cell r="B56">
            <v>2</v>
          </cell>
          <cell r="D56">
            <v>0</v>
          </cell>
          <cell r="E56">
            <v>0</v>
          </cell>
          <cell r="H56" t="str">
            <v>Oliver  Humphrey</v>
          </cell>
          <cell r="I56">
            <v>12</v>
          </cell>
          <cell r="J56">
            <v>129</v>
          </cell>
          <cell r="K56" t="str">
            <v>Oliver  Humphrey</v>
          </cell>
          <cell r="L56" t="str">
            <v>Kennet</v>
          </cell>
          <cell r="M56">
            <v>1.18</v>
          </cell>
          <cell r="O56" t="str">
            <v>Alex Russell</v>
          </cell>
          <cell r="P56">
            <v>12</v>
          </cell>
          <cell r="Q56">
            <v>145</v>
          </cell>
          <cell r="R56" t="str">
            <v>Alex Russell</v>
          </cell>
          <cell r="S56" t="str">
            <v>Highdown</v>
          </cell>
          <cell r="T56">
            <v>3.86</v>
          </cell>
          <cell r="V56" t="str">
            <v>Toby Jeavons</v>
          </cell>
          <cell r="W56">
            <v>12</v>
          </cell>
          <cell r="X56">
            <v>147</v>
          </cell>
          <cell r="Y56" t="str">
            <v>Toby Jeavons</v>
          </cell>
          <cell r="Z56" t="str">
            <v>Charters</v>
          </cell>
          <cell r="AA56">
            <v>6.15</v>
          </cell>
          <cell r="AC56">
            <v>0</v>
          </cell>
          <cell r="AD56">
            <v>11</v>
          </cell>
          <cell r="AF56">
            <v>0</v>
          </cell>
          <cell r="AG56">
            <v>0</v>
          </cell>
        </row>
        <row r="57">
          <cell r="A57">
            <v>0</v>
          </cell>
          <cell r="B57">
            <v>3</v>
          </cell>
          <cell r="D57">
            <v>0</v>
          </cell>
          <cell r="E57">
            <v>0</v>
          </cell>
          <cell r="H57" t="str">
            <v>Jacob  Bunch</v>
          </cell>
          <cell r="I57">
            <v>13</v>
          </cell>
          <cell r="J57">
            <v>132</v>
          </cell>
          <cell r="K57" t="str">
            <v>Jacob  Bunch</v>
          </cell>
          <cell r="L57" t="str">
            <v>Kennet</v>
          </cell>
          <cell r="M57">
            <v>1.15</v>
          </cell>
          <cell r="O57" t="str">
            <v>Oliver  Humphrey</v>
          </cell>
          <cell r="P57">
            <v>13</v>
          </cell>
          <cell r="Q57">
            <v>129</v>
          </cell>
          <cell r="R57" t="str">
            <v>Oliver  Humphrey</v>
          </cell>
          <cell r="S57" t="str">
            <v>Kennet</v>
          </cell>
          <cell r="T57">
            <v>3.7</v>
          </cell>
          <cell r="V57" t="str">
            <v>Max Skelton</v>
          </cell>
          <cell r="W57">
            <v>13</v>
          </cell>
          <cell r="X57">
            <v>126</v>
          </cell>
          <cell r="Y57" t="str">
            <v>Max Skelton</v>
          </cell>
          <cell r="Z57" t="str">
            <v>Holyport College</v>
          </cell>
          <cell r="AA57">
            <v>5.92</v>
          </cell>
          <cell r="AC57">
            <v>0</v>
          </cell>
          <cell r="AD57">
            <v>12</v>
          </cell>
          <cell r="AF57">
            <v>0</v>
          </cell>
          <cell r="AG57">
            <v>0</v>
          </cell>
        </row>
        <row r="58">
          <cell r="A58">
            <v>0</v>
          </cell>
          <cell r="B58">
            <v>4</v>
          </cell>
          <cell r="D58">
            <v>0</v>
          </cell>
          <cell r="E58">
            <v>0</v>
          </cell>
          <cell r="H58" t="str">
            <v>Oscar  McClure</v>
          </cell>
          <cell r="I58">
            <v>14</v>
          </cell>
          <cell r="J58">
            <v>130</v>
          </cell>
          <cell r="K58" t="str">
            <v>Oscar  McClure</v>
          </cell>
          <cell r="L58" t="str">
            <v>Kennet</v>
          </cell>
          <cell r="M58">
            <v>1.06</v>
          </cell>
          <cell r="O58" t="str">
            <v>Guillem Evans Rodriguez</v>
          </cell>
          <cell r="P58">
            <v>14</v>
          </cell>
          <cell r="Q58">
            <v>127</v>
          </cell>
          <cell r="R58" t="str">
            <v>Guillem Evans Rodriguez</v>
          </cell>
          <cell r="S58" t="str">
            <v>Holyport College</v>
          </cell>
          <cell r="T58">
            <v>3.69</v>
          </cell>
          <cell r="V58" t="str">
            <v>Freddie Fenton</v>
          </cell>
          <cell r="W58">
            <v>14</v>
          </cell>
          <cell r="X58">
            <v>148</v>
          </cell>
          <cell r="Y58" t="str">
            <v>Freddie Fenton</v>
          </cell>
          <cell r="Z58" t="str">
            <v>Charters</v>
          </cell>
          <cell r="AA58">
            <v>5.57</v>
          </cell>
          <cell r="AC58">
            <v>0</v>
          </cell>
        </row>
        <row r="59">
          <cell r="A59">
            <v>0</v>
          </cell>
          <cell r="B59">
            <v>5</v>
          </cell>
          <cell r="D59">
            <v>0</v>
          </cell>
          <cell r="E59">
            <v>0</v>
          </cell>
          <cell r="H59" t="str">
            <v>Alex Russell</v>
          </cell>
          <cell r="I59">
            <v>15</v>
          </cell>
          <cell r="J59">
            <v>145</v>
          </cell>
          <cell r="K59" t="str">
            <v>Alex Russell</v>
          </cell>
          <cell r="L59" t="str">
            <v>Highdown</v>
          </cell>
          <cell r="M59">
            <v>1.06</v>
          </cell>
          <cell r="O59" t="str">
            <v>Oscar  McClure</v>
          </cell>
          <cell r="P59">
            <v>15</v>
          </cell>
          <cell r="Q59">
            <v>130</v>
          </cell>
          <cell r="R59" t="str">
            <v>Oscar  McClure</v>
          </cell>
          <cell r="S59" t="str">
            <v>Kennet</v>
          </cell>
          <cell r="T59">
            <v>3.66</v>
          </cell>
          <cell r="V59" t="str">
            <v>Alex Russell</v>
          </cell>
          <cell r="W59">
            <v>15</v>
          </cell>
          <cell r="X59">
            <v>145</v>
          </cell>
          <cell r="Y59" t="str">
            <v>Alex Russell</v>
          </cell>
          <cell r="Z59" t="str">
            <v>Highdown</v>
          </cell>
          <cell r="AA59">
            <v>5.49</v>
          </cell>
          <cell r="AC59" t="str">
            <v>Heat 5</v>
          </cell>
          <cell r="AD59" t="str">
            <v>U15B</v>
          </cell>
          <cell r="AE59" t="str">
            <v>800m</v>
          </cell>
          <cell r="AF59" t="str">
            <v>Heat 5</v>
          </cell>
        </row>
        <row r="60">
          <cell r="A60">
            <v>0</v>
          </cell>
          <cell r="B60">
            <v>6</v>
          </cell>
          <cell r="D60">
            <v>0</v>
          </cell>
          <cell r="E60">
            <v>0</v>
          </cell>
          <cell r="H60" t="str">
            <v>Max Skelton</v>
          </cell>
          <cell r="I60">
            <v>16</v>
          </cell>
          <cell r="J60">
            <v>126</v>
          </cell>
          <cell r="K60" t="str">
            <v>Max Skelton</v>
          </cell>
          <cell r="L60" t="str">
            <v>Holyport College</v>
          </cell>
          <cell r="M60">
            <v>0</v>
          </cell>
          <cell r="O60" t="str">
            <v>Max Skelton</v>
          </cell>
          <cell r="P60">
            <v>16</v>
          </cell>
          <cell r="Q60">
            <v>126</v>
          </cell>
          <cell r="R60" t="str">
            <v>Max Skelton</v>
          </cell>
          <cell r="S60" t="str">
            <v>Holyport College</v>
          </cell>
          <cell r="T60">
            <v>3.38</v>
          </cell>
          <cell r="V60" t="str">
            <v>Oscar  McClure</v>
          </cell>
          <cell r="W60">
            <v>16</v>
          </cell>
          <cell r="X60">
            <v>130</v>
          </cell>
          <cell r="Y60" t="str">
            <v>Oscar  McClure</v>
          </cell>
          <cell r="Z60" t="str">
            <v>Kennet</v>
          </cell>
          <cell r="AA60">
            <v>5.06</v>
          </cell>
          <cell r="AC60">
            <v>0</v>
          </cell>
          <cell r="AD60">
            <v>1</v>
          </cell>
          <cell r="AF60">
            <v>0</v>
          </cell>
          <cell r="AG60">
            <v>0</v>
          </cell>
        </row>
        <row r="61">
          <cell r="A61">
            <v>0</v>
          </cell>
          <cell r="B61">
            <v>7</v>
          </cell>
          <cell r="D61">
            <v>0</v>
          </cell>
          <cell r="E61">
            <v>0</v>
          </cell>
          <cell r="H61">
            <v>0</v>
          </cell>
          <cell r="O61">
            <v>0</v>
          </cell>
          <cell r="V61">
            <v>0</v>
          </cell>
          <cell r="AC61">
            <v>0</v>
          </cell>
          <cell r="AD61">
            <v>2</v>
          </cell>
          <cell r="AF61">
            <v>0</v>
          </cell>
          <cell r="AG61">
            <v>0</v>
          </cell>
        </row>
        <row r="62">
          <cell r="A62">
            <v>0</v>
          </cell>
          <cell r="B62">
            <v>8</v>
          </cell>
          <cell r="D62">
            <v>0</v>
          </cell>
          <cell r="E62">
            <v>0</v>
          </cell>
          <cell r="H62" t="str">
            <v>Pool 2</v>
          </cell>
          <cell r="I62" t="str">
            <v>U15B</v>
          </cell>
          <cell r="J62" t="str">
            <v>HJ</v>
          </cell>
          <cell r="K62" t="str">
            <v>Pool 2</v>
          </cell>
          <cell r="L62" t="str">
            <v>Card 2</v>
          </cell>
          <cell r="O62" t="str">
            <v>Pool 2</v>
          </cell>
          <cell r="P62" t="str">
            <v>U15B</v>
          </cell>
          <cell r="Q62" t="str">
            <v>LJ</v>
          </cell>
          <cell r="R62" t="str">
            <v>Pool 2</v>
          </cell>
          <cell r="S62" t="str">
            <v>Card 2</v>
          </cell>
          <cell r="V62" t="str">
            <v>Pool 2</v>
          </cell>
          <cell r="W62" t="str">
            <v>U15B</v>
          </cell>
          <cell r="X62" t="str">
            <v>SP</v>
          </cell>
          <cell r="Y62" t="str">
            <v>Pool 2</v>
          </cell>
          <cell r="Z62" t="str">
            <v>Card 2</v>
          </cell>
          <cell r="AC62">
            <v>0</v>
          </cell>
          <cell r="AD62">
            <v>3</v>
          </cell>
          <cell r="AF62">
            <v>0</v>
          </cell>
          <cell r="AG62">
            <v>0</v>
          </cell>
        </row>
        <row r="63">
          <cell r="A63">
            <v>0</v>
          </cell>
          <cell r="H63">
            <v>0</v>
          </cell>
          <cell r="I63">
            <v>1</v>
          </cell>
          <cell r="K63">
            <v>0</v>
          </cell>
          <cell r="L63">
            <v>0</v>
          </cell>
          <cell r="O63">
            <v>0</v>
          </cell>
          <cell r="P63">
            <v>1</v>
          </cell>
          <cell r="R63">
            <v>0</v>
          </cell>
          <cell r="S63">
            <v>0</v>
          </cell>
          <cell r="V63">
            <v>0</v>
          </cell>
          <cell r="W63">
            <v>1</v>
          </cell>
          <cell r="Y63">
            <v>0</v>
          </cell>
          <cell r="Z63">
            <v>0</v>
          </cell>
          <cell r="AC63">
            <v>0</v>
          </cell>
          <cell r="AD63">
            <v>4</v>
          </cell>
          <cell r="AF63">
            <v>0</v>
          </cell>
          <cell r="AG63">
            <v>0</v>
          </cell>
        </row>
        <row r="64">
          <cell r="A64" t="str">
            <v>Heat 7</v>
          </cell>
          <cell r="B64" t="str">
            <v>U15B</v>
          </cell>
          <cell r="C64" t="str">
            <v>80mH</v>
          </cell>
          <cell r="D64" t="str">
            <v>Heat 7</v>
          </cell>
          <cell r="H64">
            <v>0</v>
          </cell>
          <cell r="I64">
            <v>2</v>
          </cell>
          <cell r="K64">
            <v>0</v>
          </cell>
          <cell r="L64">
            <v>0</v>
          </cell>
          <cell r="O64">
            <v>0</v>
          </cell>
          <cell r="P64">
            <v>2</v>
          </cell>
          <cell r="R64">
            <v>0</v>
          </cell>
          <cell r="S64">
            <v>0</v>
          </cell>
          <cell r="V64">
            <v>0</v>
          </cell>
          <cell r="W64">
            <v>2</v>
          </cell>
          <cell r="Y64">
            <v>0</v>
          </cell>
          <cell r="Z64">
            <v>0</v>
          </cell>
          <cell r="AC64">
            <v>0</v>
          </cell>
          <cell r="AD64">
            <v>5</v>
          </cell>
          <cell r="AF64">
            <v>0</v>
          </cell>
          <cell r="AG64">
            <v>0</v>
          </cell>
        </row>
        <row r="65">
          <cell r="A65">
            <v>0</v>
          </cell>
          <cell r="B65">
            <v>1</v>
          </cell>
          <cell r="D65">
            <v>0</v>
          </cell>
          <cell r="E65">
            <v>0</v>
          </cell>
          <cell r="H65">
            <v>0</v>
          </cell>
          <cell r="I65">
            <v>3</v>
          </cell>
          <cell r="K65">
            <v>0</v>
          </cell>
          <cell r="L65">
            <v>0</v>
          </cell>
          <cell r="O65">
            <v>0</v>
          </cell>
          <cell r="P65">
            <v>3</v>
          </cell>
          <cell r="R65">
            <v>0</v>
          </cell>
          <cell r="S65">
            <v>0</v>
          </cell>
          <cell r="V65">
            <v>0</v>
          </cell>
          <cell r="W65">
            <v>3</v>
          </cell>
          <cell r="Y65">
            <v>0</v>
          </cell>
          <cell r="Z65">
            <v>0</v>
          </cell>
          <cell r="AC65">
            <v>0</v>
          </cell>
          <cell r="AD65">
            <v>6</v>
          </cell>
          <cell r="AF65">
            <v>0</v>
          </cell>
          <cell r="AG65">
            <v>0</v>
          </cell>
        </row>
        <row r="66">
          <cell r="A66">
            <v>0</v>
          </cell>
          <cell r="B66">
            <v>2</v>
          </cell>
          <cell r="D66">
            <v>0</v>
          </cell>
          <cell r="E66">
            <v>0</v>
          </cell>
          <cell r="H66">
            <v>0</v>
          </cell>
          <cell r="I66">
            <v>4</v>
          </cell>
          <cell r="K66">
            <v>0</v>
          </cell>
          <cell r="L66">
            <v>0</v>
          </cell>
          <cell r="O66">
            <v>0</v>
          </cell>
          <cell r="P66">
            <v>4</v>
          </cell>
          <cell r="R66">
            <v>0</v>
          </cell>
          <cell r="S66">
            <v>0</v>
          </cell>
          <cell r="V66">
            <v>0</v>
          </cell>
          <cell r="W66">
            <v>4</v>
          </cell>
          <cell r="Y66">
            <v>0</v>
          </cell>
          <cell r="Z66">
            <v>0</v>
          </cell>
          <cell r="AC66">
            <v>0</v>
          </cell>
          <cell r="AD66">
            <v>7</v>
          </cell>
          <cell r="AF66">
            <v>0</v>
          </cell>
          <cell r="AG66">
            <v>0</v>
          </cell>
        </row>
        <row r="67">
          <cell r="A67">
            <v>0</v>
          </cell>
          <cell r="B67">
            <v>3</v>
          </cell>
          <cell r="D67">
            <v>0</v>
          </cell>
          <cell r="E67">
            <v>0</v>
          </cell>
          <cell r="H67">
            <v>0</v>
          </cell>
          <cell r="I67">
            <v>5</v>
          </cell>
          <cell r="K67">
            <v>0</v>
          </cell>
          <cell r="L67">
            <v>0</v>
          </cell>
          <cell r="O67">
            <v>0</v>
          </cell>
          <cell r="P67">
            <v>5</v>
          </cell>
          <cell r="R67">
            <v>0</v>
          </cell>
          <cell r="S67">
            <v>0</v>
          </cell>
          <cell r="V67">
            <v>0</v>
          </cell>
          <cell r="W67">
            <v>5</v>
          </cell>
          <cell r="Y67">
            <v>0</v>
          </cell>
          <cell r="Z67">
            <v>0</v>
          </cell>
          <cell r="AC67">
            <v>0</v>
          </cell>
          <cell r="AD67">
            <v>8</v>
          </cell>
          <cell r="AF67">
            <v>0</v>
          </cell>
          <cell r="AG67">
            <v>0</v>
          </cell>
        </row>
        <row r="68">
          <cell r="A68">
            <v>0</v>
          </cell>
          <cell r="B68">
            <v>4</v>
          </cell>
          <cell r="D68">
            <v>0</v>
          </cell>
          <cell r="E68">
            <v>0</v>
          </cell>
          <cell r="H68">
            <v>0</v>
          </cell>
          <cell r="I68">
            <v>6</v>
          </cell>
          <cell r="K68">
            <v>0</v>
          </cell>
          <cell r="L68">
            <v>0</v>
          </cell>
          <cell r="O68">
            <v>0</v>
          </cell>
          <cell r="P68">
            <v>6</v>
          </cell>
          <cell r="R68">
            <v>0</v>
          </cell>
          <cell r="S68">
            <v>0</v>
          </cell>
          <cell r="V68">
            <v>0</v>
          </cell>
          <cell r="W68">
            <v>6</v>
          </cell>
          <cell r="Y68">
            <v>0</v>
          </cell>
          <cell r="Z68">
            <v>0</v>
          </cell>
          <cell r="AC68">
            <v>0</v>
          </cell>
          <cell r="AD68">
            <v>9</v>
          </cell>
          <cell r="AF68">
            <v>0</v>
          </cell>
          <cell r="AG68">
            <v>0</v>
          </cell>
        </row>
        <row r="69">
          <cell r="A69">
            <v>0</v>
          </cell>
          <cell r="B69">
            <v>5</v>
          </cell>
          <cell r="D69">
            <v>0</v>
          </cell>
          <cell r="E69">
            <v>0</v>
          </cell>
          <cell r="H69">
            <v>0</v>
          </cell>
          <cell r="I69">
            <v>7</v>
          </cell>
          <cell r="K69">
            <v>0</v>
          </cell>
          <cell r="L69">
            <v>0</v>
          </cell>
          <cell r="O69">
            <v>0</v>
          </cell>
          <cell r="P69">
            <v>7</v>
          </cell>
          <cell r="R69">
            <v>0</v>
          </cell>
          <cell r="S69">
            <v>0</v>
          </cell>
          <cell r="V69">
            <v>0</v>
          </cell>
          <cell r="W69">
            <v>7</v>
          </cell>
          <cell r="Y69">
            <v>0</v>
          </cell>
          <cell r="Z69">
            <v>0</v>
          </cell>
          <cell r="AC69">
            <v>0</v>
          </cell>
          <cell r="AD69">
            <v>10</v>
          </cell>
          <cell r="AF69">
            <v>0</v>
          </cell>
          <cell r="AG69">
            <v>0</v>
          </cell>
        </row>
        <row r="70">
          <cell r="A70">
            <v>0</v>
          </cell>
          <cell r="B70">
            <v>6</v>
          </cell>
          <cell r="D70">
            <v>0</v>
          </cell>
          <cell r="E70">
            <v>0</v>
          </cell>
          <cell r="H70">
            <v>0</v>
          </cell>
          <cell r="I70">
            <v>8</v>
          </cell>
          <cell r="K70">
            <v>0</v>
          </cell>
          <cell r="L70">
            <v>0</v>
          </cell>
          <cell r="O70">
            <v>0</v>
          </cell>
          <cell r="P70">
            <v>8</v>
          </cell>
          <cell r="R70">
            <v>0</v>
          </cell>
          <cell r="S70">
            <v>0</v>
          </cell>
          <cell r="V70">
            <v>0</v>
          </cell>
          <cell r="W70">
            <v>8</v>
          </cell>
          <cell r="Y70">
            <v>0</v>
          </cell>
          <cell r="Z70">
            <v>0</v>
          </cell>
          <cell r="AC70">
            <v>0</v>
          </cell>
          <cell r="AD70">
            <v>11</v>
          </cell>
          <cell r="AF70">
            <v>0</v>
          </cell>
          <cell r="AG70">
            <v>0</v>
          </cell>
        </row>
        <row r="71">
          <cell r="A71">
            <v>0</v>
          </cell>
          <cell r="B71">
            <v>7</v>
          </cell>
          <cell r="D71">
            <v>0</v>
          </cell>
          <cell r="E71">
            <v>0</v>
          </cell>
          <cell r="H71">
            <v>0</v>
          </cell>
          <cell r="I71">
            <v>9</v>
          </cell>
          <cell r="K71">
            <v>0</v>
          </cell>
          <cell r="L71">
            <v>0</v>
          </cell>
          <cell r="O71">
            <v>0</v>
          </cell>
          <cell r="P71">
            <v>9</v>
          </cell>
          <cell r="R71">
            <v>0</v>
          </cell>
          <cell r="S71">
            <v>0</v>
          </cell>
          <cell r="V71">
            <v>0</v>
          </cell>
          <cell r="W71">
            <v>9</v>
          </cell>
          <cell r="Y71">
            <v>0</v>
          </cell>
          <cell r="Z71">
            <v>0</v>
          </cell>
          <cell r="AC71">
            <v>0</v>
          </cell>
          <cell r="AD71">
            <v>12</v>
          </cell>
          <cell r="AF71">
            <v>0</v>
          </cell>
          <cell r="AG71">
            <v>0</v>
          </cell>
        </row>
        <row r="72">
          <cell r="A72">
            <v>0</v>
          </cell>
          <cell r="B72">
            <v>8</v>
          </cell>
          <cell r="D72">
            <v>0</v>
          </cell>
          <cell r="E72">
            <v>0</v>
          </cell>
          <cell r="H72">
            <v>0</v>
          </cell>
          <cell r="I72">
            <v>10</v>
          </cell>
          <cell r="K72">
            <v>0</v>
          </cell>
          <cell r="L72">
            <v>0</v>
          </cell>
          <cell r="O72">
            <v>0</v>
          </cell>
          <cell r="P72">
            <v>10</v>
          </cell>
          <cell r="R72">
            <v>0</v>
          </cell>
          <cell r="S72">
            <v>0</v>
          </cell>
          <cell r="V72">
            <v>0</v>
          </cell>
          <cell r="W72">
            <v>10</v>
          </cell>
          <cell r="Y72">
            <v>0</v>
          </cell>
          <cell r="Z72">
            <v>0</v>
          </cell>
        </row>
        <row r="73">
          <cell r="A73">
            <v>0</v>
          </cell>
          <cell r="H73">
            <v>0</v>
          </cell>
          <cell r="I73">
            <v>11</v>
          </cell>
          <cell r="K73">
            <v>0</v>
          </cell>
          <cell r="L73">
            <v>0</v>
          </cell>
          <cell r="O73">
            <v>0</v>
          </cell>
          <cell r="P73">
            <v>11</v>
          </cell>
          <cell r="R73">
            <v>0</v>
          </cell>
          <cell r="S73">
            <v>0</v>
          </cell>
          <cell r="V73">
            <v>0</v>
          </cell>
          <cell r="W73">
            <v>11</v>
          </cell>
          <cell r="Y73">
            <v>0</v>
          </cell>
          <cell r="Z73">
            <v>0</v>
          </cell>
        </row>
        <row r="74">
          <cell r="A74" t="str">
            <v>Heat 8</v>
          </cell>
          <cell r="B74" t="str">
            <v>U15B</v>
          </cell>
          <cell r="C74" t="str">
            <v>80mH</v>
          </cell>
          <cell r="D74" t="str">
            <v>Heat 8</v>
          </cell>
          <cell r="O74">
            <v>0</v>
          </cell>
          <cell r="P74">
            <v>12</v>
          </cell>
          <cell r="R74">
            <v>0</v>
          </cell>
          <cell r="S74">
            <v>0</v>
          </cell>
          <cell r="V74">
            <v>0</v>
          </cell>
          <cell r="W74">
            <v>12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1</v>
          </cell>
          <cell r="D75">
            <v>0</v>
          </cell>
          <cell r="E75">
            <v>0</v>
          </cell>
          <cell r="O75">
            <v>0</v>
          </cell>
          <cell r="P75">
            <v>13</v>
          </cell>
          <cell r="R75">
            <v>0</v>
          </cell>
          <cell r="S75">
            <v>0</v>
          </cell>
          <cell r="V75">
            <v>0</v>
          </cell>
          <cell r="W75">
            <v>13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2</v>
          </cell>
          <cell r="D76">
            <v>0</v>
          </cell>
          <cell r="E76">
            <v>0</v>
          </cell>
          <cell r="O76">
            <v>0</v>
          </cell>
          <cell r="P76">
            <v>14</v>
          </cell>
          <cell r="R76">
            <v>0</v>
          </cell>
          <cell r="S76">
            <v>0</v>
          </cell>
          <cell r="V76">
            <v>0</v>
          </cell>
          <cell r="W76">
            <v>14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3</v>
          </cell>
          <cell r="D77">
            <v>0</v>
          </cell>
          <cell r="E77">
            <v>0</v>
          </cell>
          <cell r="O77">
            <v>0</v>
          </cell>
          <cell r="P77">
            <v>15</v>
          </cell>
          <cell r="R77">
            <v>0</v>
          </cell>
          <cell r="S77">
            <v>0</v>
          </cell>
          <cell r="V77">
            <v>0</v>
          </cell>
          <cell r="W77">
            <v>15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4</v>
          </cell>
          <cell r="D78">
            <v>0</v>
          </cell>
          <cell r="E78">
            <v>0</v>
          </cell>
          <cell r="O78">
            <v>0</v>
          </cell>
          <cell r="P78">
            <v>16</v>
          </cell>
          <cell r="R78">
            <v>0</v>
          </cell>
          <cell r="S78">
            <v>0</v>
          </cell>
          <cell r="V78">
            <v>0</v>
          </cell>
          <cell r="W78">
            <v>16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5</v>
          </cell>
          <cell r="D79">
            <v>0</v>
          </cell>
          <cell r="E79">
            <v>0</v>
          </cell>
        </row>
        <row r="80">
          <cell r="A80">
            <v>0</v>
          </cell>
          <cell r="B80">
            <v>6</v>
          </cell>
          <cell r="D80">
            <v>0</v>
          </cell>
          <cell r="E80">
            <v>0</v>
          </cell>
        </row>
        <row r="81">
          <cell r="A81">
            <v>0</v>
          </cell>
          <cell r="B81">
            <v>7</v>
          </cell>
          <cell r="D81">
            <v>0</v>
          </cell>
          <cell r="E81">
            <v>0</v>
          </cell>
        </row>
        <row r="82">
          <cell r="A82">
            <v>0</v>
          </cell>
          <cell r="B82">
            <v>8</v>
          </cell>
          <cell r="D82">
            <v>0</v>
          </cell>
          <cell r="E82">
            <v>0</v>
          </cell>
        </row>
        <row r="83">
          <cell r="A83">
            <v>0</v>
          </cell>
        </row>
        <row r="84">
          <cell r="A84" t="str">
            <v>Heat 9</v>
          </cell>
          <cell r="B84" t="str">
            <v>U15B</v>
          </cell>
          <cell r="C84" t="str">
            <v>80mH</v>
          </cell>
          <cell r="D84" t="str">
            <v>Heat 9</v>
          </cell>
        </row>
        <row r="85">
          <cell r="A85">
            <v>0</v>
          </cell>
          <cell r="B85">
            <v>1</v>
          </cell>
          <cell r="D85">
            <v>0</v>
          </cell>
          <cell r="E85">
            <v>0</v>
          </cell>
        </row>
        <row r="86">
          <cell r="A86">
            <v>0</v>
          </cell>
          <cell r="B86">
            <v>2</v>
          </cell>
          <cell r="D86">
            <v>0</v>
          </cell>
          <cell r="E86">
            <v>0</v>
          </cell>
        </row>
        <row r="87">
          <cell r="A87">
            <v>0</v>
          </cell>
          <cell r="B87">
            <v>3</v>
          </cell>
          <cell r="D87">
            <v>0</v>
          </cell>
          <cell r="E87">
            <v>0</v>
          </cell>
        </row>
        <row r="88">
          <cell r="A88">
            <v>0</v>
          </cell>
          <cell r="B88">
            <v>4</v>
          </cell>
          <cell r="D88">
            <v>0</v>
          </cell>
          <cell r="E88">
            <v>0</v>
          </cell>
        </row>
        <row r="89">
          <cell r="A89">
            <v>0</v>
          </cell>
          <cell r="B89">
            <v>5</v>
          </cell>
          <cell r="D89">
            <v>0</v>
          </cell>
          <cell r="E89">
            <v>0</v>
          </cell>
        </row>
        <row r="90">
          <cell r="A90">
            <v>0</v>
          </cell>
          <cell r="B90">
            <v>6</v>
          </cell>
          <cell r="D90">
            <v>0</v>
          </cell>
          <cell r="E90">
            <v>0</v>
          </cell>
        </row>
        <row r="91">
          <cell r="A91">
            <v>0</v>
          </cell>
          <cell r="B91">
            <v>7</v>
          </cell>
          <cell r="D91">
            <v>0</v>
          </cell>
          <cell r="E91">
            <v>0</v>
          </cell>
        </row>
      </sheetData>
      <sheetData sheetId="6">
        <row r="1">
          <cell r="B1" t="str">
            <v>U17G 80m Hurdles</v>
          </cell>
          <cell r="I1" t="str">
            <v>U17G High Jump</v>
          </cell>
          <cell r="P1" t="str">
            <v>U17G Long Jump</v>
          </cell>
          <cell r="W1" t="str">
            <v>U17G Shot</v>
          </cell>
          <cell r="AD1" t="str">
            <v>U17G 800m</v>
          </cell>
        </row>
        <row r="2">
          <cell r="B2" t="str">
            <v>Pos</v>
          </cell>
          <cell r="C2" t="str">
            <v>Number</v>
          </cell>
          <cell r="D2" t="str">
            <v>Athlete</v>
          </cell>
          <cell r="E2" t="str">
            <v>School</v>
          </cell>
          <cell r="F2" t="str">
            <v>Perf</v>
          </cell>
          <cell r="I2" t="str">
            <v>Pos</v>
          </cell>
          <cell r="J2" t="str">
            <v>Number</v>
          </cell>
          <cell r="K2" t="str">
            <v>Athlete</v>
          </cell>
          <cell r="L2" t="str">
            <v>School</v>
          </cell>
          <cell r="M2" t="str">
            <v>Perf</v>
          </cell>
          <cell r="P2" t="str">
            <v>Pos</v>
          </cell>
          <cell r="Q2" t="str">
            <v>Number</v>
          </cell>
          <cell r="R2" t="str">
            <v>Athlete</v>
          </cell>
          <cell r="S2" t="str">
            <v>School</v>
          </cell>
          <cell r="T2" t="str">
            <v>Perf</v>
          </cell>
          <cell r="W2" t="str">
            <v>Pos</v>
          </cell>
          <cell r="X2" t="str">
            <v>Number</v>
          </cell>
          <cell r="Y2" t="str">
            <v>Athlete</v>
          </cell>
          <cell r="Z2" t="str">
            <v>School</v>
          </cell>
          <cell r="AA2" t="str">
            <v>Perf</v>
          </cell>
          <cell r="AD2" t="str">
            <v>Pos</v>
          </cell>
          <cell r="AE2" t="str">
            <v>Number</v>
          </cell>
          <cell r="AF2" t="str">
            <v>Athlete</v>
          </cell>
          <cell r="AG2" t="str">
            <v>School</v>
          </cell>
          <cell r="AH2" t="str">
            <v>Mins</v>
          </cell>
          <cell r="AI2" t="str">
            <v>S.S</v>
          </cell>
        </row>
        <row r="3">
          <cell r="B3" t="str">
            <v>U17G</v>
          </cell>
          <cell r="C3" t="str">
            <v>80mH</v>
          </cell>
          <cell r="D3" t="str">
            <v>Heat 1</v>
          </cell>
          <cell r="H3" t="str">
            <v>Pool 1</v>
          </cell>
          <cell r="I3" t="str">
            <v>U17G</v>
          </cell>
          <cell r="J3" t="str">
            <v>HJ</v>
          </cell>
          <cell r="K3" t="str">
            <v>Pool 1</v>
          </cell>
          <cell r="L3" t="str">
            <v>Card 1</v>
          </cell>
          <cell r="O3" t="str">
            <v>Pool 1</v>
          </cell>
          <cell r="P3" t="str">
            <v>U17G</v>
          </cell>
          <cell r="Q3" t="str">
            <v>LJ</v>
          </cell>
          <cell r="R3" t="str">
            <v>Pool 1</v>
          </cell>
          <cell r="S3" t="str">
            <v>Card 1</v>
          </cell>
          <cell r="V3" t="str">
            <v>Pool 1</v>
          </cell>
          <cell r="W3" t="str">
            <v>U17G</v>
          </cell>
          <cell r="X3" t="str">
            <v>SP</v>
          </cell>
          <cell r="Y3" t="str">
            <v>Pool 1</v>
          </cell>
          <cell r="Z3" t="str">
            <v>Card 1</v>
          </cell>
          <cell r="AC3" t="str">
            <v>Heat 1</v>
          </cell>
          <cell r="AD3" t="str">
            <v>U17G</v>
          </cell>
          <cell r="AE3" t="str">
            <v>800m</v>
          </cell>
          <cell r="AF3" t="str">
            <v>Heat 1</v>
          </cell>
        </row>
        <row r="4">
          <cell r="A4" t="str">
            <v>Maisie Jeger</v>
          </cell>
          <cell r="B4">
            <v>1</v>
          </cell>
          <cell r="C4">
            <v>67</v>
          </cell>
          <cell r="D4" t="str">
            <v>Maisie Jeger</v>
          </cell>
          <cell r="E4" t="str">
            <v>Kennet</v>
          </cell>
          <cell r="F4">
            <v>13.2</v>
          </cell>
          <cell r="H4" t="str">
            <v>Anna  Montagne</v>
          </cell>
          <cell r="I4">
            <v>1</v>
          </cell>
          <cell r="J4">
            <v>71</v>
          </cell>
          <cell r="K4" t="str">
            <v>Anna  Montagne</v>
          </cell>
          <cell r="L4" t="str">
            <v>Park House</v>
          </cell>
          <cell r="M4">
            <v>1.57</v>
          </cell>
          <cell r="O4" t="str">
            <v>Maisie Jeger</v>
          </cell>
          <cell r="P4">
            <v>1</v>
          </cell>
          <cell r="Q4">
            <v>67</v>
          </cell>
          <cell r="R4" t="str">
            <v>Maisie Jeger</v>
          </cell>
          <cell r="S4" t="str">
            <v>Kennet</v>
          </cell>
          <cell r="T4">
            <v>5.12</v>
          </cell>
          <cell r="V4" t="str">
            <v>Maisie Jeger</v>
          </cell>
          <cell r="W4">
            <v>1</v>
          </cell>
          <cell r="X4">
            <v>67</v>
          </cell>
          <cell r="Y4" t="str">
            <v>Maisie Jeger</v>
          </cell>
          <cell r="Z4" t="str">
            <v>Kennet</v>
          </cell>
          <cell r="AA4">
            <v>10.09</v>
          </cell>
          <cell r="AC4" t="str">
            <v>Daisey Weedon</v>
          </cell>
          <cell r="AD4">
            <v>1</v>
          </cell>
          <cell r="AE4">
            <v>66</v>
          </cell>
          <cell r="AF4" t="str">
            <v>Daisey Weedon</v>
          </cell>
          <cell r="AG4" t="str">
            <v>Holyport College</v>
          </cell>
          <cell r="AH4">
            <v>2</v>
          </cell>
          <cell r="AI4">
            <v>49.6</v>
          </cell>
        </row>
        <row r="5">
          <cell r="A5" t="str">
            <v>Anna  Montagne</v>
          </cell>
          <cell r="B5">
            <v>2</v>
          </cell>
          <cell r="C5">
            <v>71</v>
          </cell>
          <cell r="D5" t="str">
            <v>Anna  Montagne</v>
          </cell>
          <cell r="E5" t="str">
            <v>Park House</v>
          </cell>
          <cell r="F5">
            <v>13.4</v>
          </cell>
          <cell r="H5" t="str">
            <v>Leila Lister</v>
          </cell>
          <cell r="I5">
            <v>2</v>
          </cell>
          <cell r="J5">
            <v>54</v>
          </cell>
          <cell r="K5" t="str">
            <v>Leila Lister</v>
          </cell>
          <cell r="L5" t="str">
            <v>The Abbey</v>
          </cell>
          <cell r="M5">
            <v>1.48</v>
          </cell>
          <cell r="O5" t="str">
            <v>Anna  Montagne</v>
          </cell>
          <cell r="P5">
            <v>2</v>
          </cell>
          <cell r="Q5">
            <v>71</v>
          </cell>
          <cell r="R5" t="str">
            <v>Anna  Montagne</v>
          </cell>
          <cell r="S5" t="str">
            <v>Park House</v>
          </cell>
          <cell r="T5">
            <v>4.85</v>
          </cell>
          <cell r="V5" t="str">
            <v>Anna  Montagne</v>
          </cell>
          <cell r="W5">
            <v>2</v>
          </cell>
          <cell r="X5">
            <v>71</v>
          </cell>
          <cell r="Y5" t="str">
            <v>Anna  Montagne</v>
          </cell>
          <cell r="Z5" t="str">
            <v>Park House</v>
          </cell>
          <cell r="AA5">
            <v>9.71</v>
          </cell>
          <cell r="AC5" t="str">
            <v>Scarlett Maleham</v>
          </cell>
          <cell r="AD5">
            <v>2</v>
          </cell>
          <cell r="AE5">
            <v>69</v>
          </cell>
          <cell r="AF5" t="str">
            <v>Scarlett Maleham</v>
          </cell>
          <cell r="AG5" t="str">
            <v>Kennet</v>
          </cell>
          <cell r="AH5">
            <v>2</v>
          </cell>
          <cell r="AI5">
            <v>50</v>
          </cell>
        </row>
        <row r="6">
          <cell r="A6" t="str">
            <v>Havana Sale</v>
          </cell>
          <cell r="B6">
            <v>3</v>
          </cell>
          <cell r="C6">
            <v>63</v>
          </cell>
          <cell r="D6" t="str">
            <v>Havana Sale</v>
          </cell>
          <cell r="E6" t="str">
            <v>Holyport College</v>
          </cell>
          <cell r="F6">
            <v>14</v>
          </cell>
          <cell r="H6" t="str">
            <v>Maisie Jeger</v>
          </cell>
          <cell r="I6">
            <v>3</v>
          </cell>
          <cell r="J6">
            <v>67</v>
          </cell>
          <cell r="K6" t="str">
            <v>Maisie Jeger</v>
          </cell>
          <cell r="L6" t="str">
            <v>Kennet</v>
          </cell>
          <cell r="M6">
            <v>1.42</v>
          </cell>
          <cell r="O6" t="str">
            <v>Leila Lister</v>
          </cell>
          <cell r="P6">
            <v>3</v>
          </cell>
          <cell r="Q6">
            <v>54</v>
          </cell>
          <cell r="R6" t="str">
            <v>Leila Lister</v>
          </cell>
          <cell r="S6" t="str">
            <v>The Abbey</v>
          </cell>
          <cell r="T6">
            <v>4.65</v>
          </cell>
          <cell r="V6" t="str">
            <v>Maddie Bennett</v>
          </cell>
          <cell r="W6">
            <v>3</v>
          </cell>
          <cell r="X6">
            <v>53</v>
          </cell>
          <cell r="Y6" t="str">
            <v>Maddie Bennett</v>
          </cell>
          <cell r="Z6" t="str">
            <v>Denefield</v>
          </cell>
          <cell r="AA6">
            <v>7.7</v>
          </cell>
          <cell r="AC6" t="str">
            <v>Poppy Wessely</v>
          </cell>
          <cell r="AD6">
            <v>3</v>
          </cell>
          <cell r="AE6">
            <v>59</v>
          </cell>
          <cell r="AF6" t="str">
            <v>Poppy Wessely</v>
          </cell>
          <cell r="AG6" t="str">
            <v>Downe House</v>
          </cell>
          <cell r="AH6">
            <v>2</v>
          </cell>
          <cell r="AI6">
            <v>53.1</v>
          </cell>
        </row>
        <row r="7">
          <cell r="A7" t="str">
            <v>Leila Lister</v>
          </cell>
          <cell r="B7">
            <v>4</v>
          </cell>
          <cell r="C7">
            <v>54</v>
          </cell>
          <cell r="D7" t="str">
            <v>Leila Lister</v>
          </cell>
          <cell r="E7" t="str">
            <v>The Abbey</v>
          </cell>
          <cell r="F7">
            <v>14.1</v>
          </cell>
          <cell r="H7" t="str">
            <v>Honor Neville</v>
          </cell>
          <cell r="I7">
            <v>4</v>
          </cell>
          <cell r="J7">
            <v>58</v>
          </cell>
          <cell r="K7" t="str">
            <v>Honor Neville</v>
          </cell>
          <cell r="L7" t="str">
            <v>Downe House</v>
          </cell>
          <cell r="M7">
            <v>1.36</v>
          </cell>
          <cell r="O7" t="str">
            <v>Niah  Lewis</v>
          </cell>
          <cell r="P7">
            <v>4</v>
          </cell>
          <cell r="Q7">
            <v>51</v>
          </cell>
          <cell r="R7" t="str">
            <v>Niah  Lewis</v>
          </cell>
          <cell r="S7" t="str">
            <v>Denefield</v>
          </cell>
          <cell r="T7">
            <v>4.33</v>
          </cell>
          <cell r="V7" t="str">
            <v>Honor Neville</v>
          </cell>
          <cell r="W7">
            <v>4</v>
          </cell>
          <cell r="X7">
            <v>58</v>
          </cell>
          <cell r="Y7" t="str">
            <v>Honor Neville</v>
          </cell>
          <cell r="Z7" t="str">
            <v>Downe House</v>
          </cell>
          <cell r="AA7">
            <v>7.37</v>
          </cell>
          <cell r="AC7" t="str">
            <v>Cesca Sim</v>
          </cell>
          <cell r="AD7">
            <v>4</v>
          </cell>
          <cell r="AE7">
            <v>62</v>
          </cell>
          <cell r="AF7" t="str">
            <v>Cesca Sim</v>
          </cell>
          <cell r="AG7" t="str">
            <v>Heathfield</v>
          </cell>
          <cell r="AH7">
            <v>2</v>
          </cell>
          <cell r="AI7">
            <v>54.9</v>
          </cell>
        </row>
        <row r="8">
          <cell r="A8" t="str">
            <v>Honor Neville</v>
          </cell>
          <cell r="B8">
            <v>5</v>
          </cell>
          <cell r="C8">
            <v>58</v>
          </cell>
          <cell r="D8" t="str">
            <v>Honor Neville</v>
          </cell>
          <cell r="E8" t="str">
            <v>Downe House</v>
          </cell>
          <cell r="F8">
            <v>14.5</v>
          </cell>
          <cell r="H8" t="str">
            <v>Niah  Lewis</v>
          </cell>
          <cell r="I8">
            <v>5</v>
          </cell>
          <cell r="J8">
            <v>51</v>
          </cell>
          <cell r="K8" t="str">
            <v>Niah  Lewis</v>
          </cell>
          <cell r="L8" t="str">
            <v>Denefield</v>
          </cell>
          <cell r="M8">
            <v>1.33</v>
          </cell>
          <cell r="O8" t="str">
            <v>Honor Neville</v>
          </cell>
          <cell r="P8">
            <v>5</v>
          </cell>
          <cell r="Q8">
            <v>58</v>
          </cell>
          <cell r="R8" t="str">
            <v>Honor Neville</v>
          </cell>
          <cell r="S8" t="str">
            <v>Downe House</v>
          </cell>
          <cell r="T8">
            <v>4.12</v>
          </cell>
          <cell r="V8" t="str">
            <v>Leila Lister</v>
          </cell>
          <cell r="W8">
            <v>5</v>
          </cell>
          <cell r="X8">
            <v>54</v>
          </cell>
          <cell r="Y8" t="str">
            <v>Leila Lister</v>
          </cell>
          <cell r="Z8" t="str">
            <v>The Abbey</v>
          </cell>
          <cell r="AA8">
            <v>7.02</v>
          </cell>
          <cell r="AC8" t="str">
            <v>Maya Jani</v>
          </cell>
          <cell r="AD8">
            <v>5</v>
          </cell>
          <cell r="AE8">
            <v>55</v>
          </cell>
          <cell r="AF8" t="str">
            <v>Maya Jani</v>
          </cell>
          <cell r="AG8" t="str">
            <v>The Abbey</v>
          </cell>
          <cell r="AH8">
            <v>2</v>
          </cell>
          <cell r="AI8">
            <v>58.8</v>
          </cell>
        </row>
        <row r="9">
          <cell r="A9">
            <v>0</v>
          </cell>
          <cell r="B9">
            <v>6</v>
          </cell>
          <cell r="D9">
            <v>0</v>
          </cell>
          <cell r="E9">
            <v>0</v>
          </cell>
          <cell r="H9" t="str">
            <v>Maddie Bennett</v>
          </cell>
          <cell r="I9">
            <v>6</v>
          </cell>
          <cell r="J9">
            <v>53</v>
          </cell>
          <cell r="K9" t="str">
            <v>Maddie Bennett</v>
          </cell>
          <cell r="L9" t="str">
            <v>Denefield</v>
          </cell>
          <cell r="M9">
            <v>1.3</v>
          </cell>
          <cell r="O9" t="str">
            <v>Maddie Bennett</v>
          </cell>
          <cell r="P9">
            <v>6</v>
          </cell>
          <cell r="Q9">
            <v>53</v>
          </cell>
          <cell r="R9" t="str">
            <v>Maddie Bennett</v>
          </cell>
          <cell r="S9" t="str">
            <v>Denefield</v>
          </cell>
          <cell r="T9">
            <v>4.07</v>
          </cell>
          <cell r="V9" t="str">
            <v>Niah  Lewis</v>
          </cell>
          <cell r="W9">
            <v>6</v>
          </cell>
          <cell r="X9">
            <v>51</v>
          </cell>
          <cell r="Y9" t="str">
            <v>Niah  Lewis</v>
          </cell>
          <cell r="Z9" t="str">
            <v>Denefield</v>
          </cell>
          <cell r="AA9">
            <v>6.64</v>
          </cell>
          <cell r="AC9" t="str">
            <v>Eloise Sparks</v>
          </cell>
          <cell r="AD9">
            <v>6</v>
          </cell>
          <cell r="AE9">
            <v>70</v>
          </cell>
          <cell r="AF9" t="str">
            <v>Eloise Sparks</v>
          </cell>
          <cell r="AG9" t="str">
            <v>Kennet</v>
          </cell>
          <cell r="AH9">
            <v>2</v>
          </cell>
          <cell r="AI9">
            <v>59.2</v>
          </cell>
        </row>
        <row r="10">
          <cell r="A10">
            <v>0</v>
          </cell>
          <cell r="B10">
            <v>7</v>
          </cell>
          <cell r="D10">
            <v>0</v>
          </cell>
          <cell r="E10">
            <v>0</v>
          </cell>
          <cell r="H10" t="str">
            <v>Scarlett Maleham</v>
          </cell>
          <cell r="I10">
            <v>7</v>
          </cell>
          <cell r="J10">
            <v>69</v>
          </cell>
          <cell r="K10" t="str">
            <v>Scarlett Maleham</v>
          </cell>
          <cell r="L10" t="str">
            <v>Kennet</v>
          </cell>
          <cell r="M10">
            <v>1.21</v>
          </cell>
          <cell r="O10" t="str">
            <v>Isabel Stevens</v>
          </cell>
          <cell r="P10">
            <v>7</v>
          </cell>
          <cell r="Q10">
            <v>68</v>
          </cell>
          <cell r="R10" t="str">
            <v>Isabel Stevens</v>
          </cell>
          <cell r="S10" t="str">
            <v>Kennet</v>
          </cell>
          <cell r="T10">
            <v>3.74</v>
          </cell>
          <cell r="V10" t="str">
            <v>Scarlett Maleham</v>
          </cell>
          <cell r="W10">
            <v>7</v>
          </cell>
          <cell r="X10">
            <v>69</v>
          </cell>
          <cell r="Y10" t="str">
            <v>Scarlett Maleham</v>
          </cell>
          <cell r="Z10" t="str">
            <v>Kennet</v>
          </cell>
          <cell r="AA10">
            <v>6.47</v>
          </cell>
          <cell r="AC10" t="str">
            <v>Isabel Stevens</v>
          </cell>
          <cell r="AD10">
            <v>7</v>
          </cell>
          <cell r="AE10">
            <v>68</v>
          </cell>
          <cell r="AF10" t="str">
            <v>Isabel Stevens</v>
          </cell>
          <cell r="AG10" t="str">
            <v>Kennet</v>
          </cell>
          <cell r="AH10">
            <v>3</v>
          </cell>
          <cell r="AI10">
            <v>5</v>
          </cell>
        </row>
        <row r="11">
          <cell r="A11">
            <v>0</v>
          </cell>
          <cell r="B11">
            <v>8</v>
          </cell>
          <cell r="D11">
            <v>0</v>
          </cell>
          <cell r="E11">
            <v>0</v>
          </cell>
          <cell r="H11" t="str">
            <v>Isabel Stevens</v>
          </cell>
          <cell r="I11">
            <v>8</v>
          </cell>
          <cell r="J11">
            <v>68</v>
          </cell>
          <cell r="K11" t="str">
            <v>Isabel Stevens</v>
          </cell>
          <cell r="L11" t="str">
            <v>Kennet</v>
          </cell>
          <cell r="M11">
            <v>0</v>
          </cell>
          <cell r="O11" t="str">
            <v>Scarlett Maleham</v>
          </cell>
          <cell r="P11">
            <v>8</v>
          </cell>
          <cell r="Q11">
            <v>69</v>
          </cell>
          <cell r="R11" t="str">
            <v>Scarlett Maleham</v>
          </cell>
          <cell r="S11" t="str">
            <v>Kennet</v>
          </cell>
          <cell r="T11">
            <v>3.73</v>
          </cell>
          <cell r="V11" t="str">
            <v>Isabel Stevens</v>
          </cell>
          <cell r="W11">
            <v>8</v>
          </cell>
          <cell r="X11">
            <v>68</v>
          </cell>
          <cell r="Y11" t="str">
            <v>Isabel Stevens</v>
          </cell>
          <cell r="Z11" t="str">
            <v>Kennet</v>
          </cell>
          <cell r="AA11">
            <v>6.21</v>
          </cell>
          <cell r="AC11" t="str">
            <v>Scarlett  Owen</v>
          </cell>
          <cell r="AD11">
            <v>8</v>
          </cell>
          <cell r="AE11">
            <v>61</v>
          </cell>
          <cell r="AF11" t="str">
            <v>Scarlett  Owen</v>
          </cell>
          <cell r="AG11" t="str">
            <v>Heathfield</v>
          </cell>
          <cell r="AH11">
            <v>3</v>
          </cell>
          <cell r="AI11">
            <v>7</v>
          </cell>
        </row>
        <row r="12">
          <cell r="A12">
            <v>0</v>
          </cell>
          <cell r="H12">
            <v>0</v>
          </cell>
          <cell r="I12">
            <v>9</v>
          </cell>
          <cell r="K12">
            <v>0</v>
          </cell>
          <cell r="L12">
            <v>0</v>
          </cell>
          <cell r="O12">
            <v>0</v>
          </cell>
          <cell r="P12">
            <v>9</v>
          </cell>
          <cell r="R12">
            <v>0</v>
          </cell>
          <cell r="S12">
            <v>0</v>
          </cell>
          <cell r="V12">
            <v>0</v>
          </cell>
          <cell r="W12">
            <v>9</v>
          </cell>
          <cell r="Y12">
            <v>0</v>
          </cell>
          <cell r="Z12">
            <v>0</v>
          </cell>
          <cell r="AC12" t="str">
            <v>Romy  Nolan</v>
          </cell>
          <cell r="AD12">
            <v>9</v>
          </cell>
          <cell r="AE12">
            <v>74</v>
          </cell>
          <cell r="AF12" t="str">
            <v>Romy  Nolan</v>
          </cell>
          <cell r="AG12" t="str">
            <v>Piggott</v>
          </cell>
          <cell r="AH12">
            <v>3</v>
          </cell>
          <cell r="AI12">
            <v>11.8</v>
          </cell>
        </row>
        <row r="13">
          <cell r="A13" t="str">
            <v>Heat 2</v>
          </cell>
          <cell r="B13" t="str">
            <v>U17G</v>
          </cell>
          <cell r="C13" t="str">
            <v>80mH</v>
          </cell>
          <cell r="D13" t="str">
            <v>Heat 2</v>
          </cell>
          <cell r="H13">
            <v>0</v>
          </cell>
          <cell r="I13">
            <v>10</v>
          </cell>
          <cell r="K13">
            <v>0</v>
          </cell>
          <cell r="L13">
            <v>0</v>
          </cell>
          <cell r="O13">
            <v>0</v>
          </cell>
          <cell r="P13">
            <v>10</v>
          </cell>
          <cell r="R13">
            <v>0</v>
          </cell>
          <cell r="S13">
            <v>0</v>
          </cell>
          <cell r="V13">
            <v>0</v>
          </cell>
          <cell r="W13">
            <v>10</v>
          </cell>
          <cell r="Y13">
            <v>0</v>
          </cell>
          <cell r="Z13">
            <v>0</v>
          </cell>
          <cell r="AC13">
            <v>0</v>
          </cell>
          <cell r="AD13">
            <v>10</v>
          </cell>
          <cell r="AF13">
            <v>0</v>
          </cell>
          <cell r="AG13">
            <v>0</v>
          </cell>
        </row>
        <row r="14">
          <cell r="A14" t="str">
            <v>Maddie Bennett</v>
          </cell>
          <cell r="B14">
            <v>1</v>
          </cell>
          <cell r="C14">
            <v>53</v>
          </cell>
          <cell r="D14" t="str">
            <v>Maddie Bennett</v>
          </cell>
          <cell r="E14" t="str">
            <v>Denefield</v>
          </cell>
          <cell r="F14">
            <v>13.4</v>
          </cell>
          <cell r="H14">
            <v>0</v>
          </cell>
          <cell r="I14">
            <v>11</v>
          </cell>
          <cell r="K14">
            <v>0</v>
          </cell>
          <cell r="L14">
            <v>0</v>
          </cell>
          <cell r="O14">
            <v>0</v>
          </cell>
          <cell r="P14">
            <v>11</v>
          </cell>
          <cell r="R14">
            <v>0</v>
          </cell>
          <cell r="S14">
            <v>0</v>
          </cell>
          <cell r="V14">
            <v>0</v>
          </cell>
          <cell r="W14">
            <v>11</v>
          </cell>
          <cell r="Y14">
            <v>0</v>
          </cell>
          <cell r="Z14">
            <v>0</v>
          </cell>
          <cell r="AC14">
            <v>0</v>
          </cell>
          <cell r="AD14">
            <v>11</v>
          </cell>
          <cell r="AF14">
            <v>0</v>
          </cell>
          <cell r="AG14">
            <v>0</v>
          </cell>
        </row>
        <row r="15">
          <cell r="A15" t="str">
            <v>Libby Doyle</v>
          </cell>
          <cell r="B15">
            <v>2</v>
          </cell>
          <cell r="C15">
            <v>75</v>
          </cell>
          <cell r="D15" t="str">
            <v>Libby Doyle</v>
          </cell>
          <cell r="E15" t="str">
            <v>Charters</v>
          </cell>
          <cell r="F15">
            <v>14.6</v>
          </cell>
          <cell r="H15">
            <v>0</v>
          </cell>
          <cell r="I15">
            <v>12</v>
          </cell>
          <cell r="K15">
            <v>0</v>
          </cell>
          <cell r="L15">
            <v>0</v>
          </cell>
          <cell r="O15">
            <v>0</v>
          </cell>
          <cell r="P15">
            <v>12</v>
          </cell>
          <cell r="R15">
            <v>0</v>
          </cell>
          <cell r="S15">
            <v>0</v>
          </cell>
          <cell r="V15">
            <v>0</v>
          </cell>
          <cell r="W15">
            <v>12</v>
          </cell>
          <cell r="Y15">
            <v>0</v>
          </cell>
          <cell r="Z15">
            <v>0</v>
          </cell>
          <cell r="AC15">
            <v>0</v>
          </cell>
          <cell r="AD15">
            <v>12</v>
          </cell>
          <cell r="AF15">
            <v>0</v>
          </cell>
          <cell r="AG15">
            <v>0</v>
          </cell>
        </row>
        <row r="16">
          <cell r="A16" t="str">
            <v>Scarlett  O'Connor</v>
          </cell>
          <cell r="B16">
            <v>3</v>
          </cell>
          <cell r="C16">
            <v>52</v>
          </cell>
          <cell r="D16" t="str">
            <v>Scarlett  O'Connor</v>
          </cell>
          <cell r="E16" t="str">
            <v>Denefield</v>
          </cell>
          <cell r="F16">
            <v>16.7</v>
          </cell>
          <cell r="H16">
            <v>0</v>
          </cell>
          <cell r="I16">
            <v>13</v>
          </cell>
          <cell r="K16">
            <v>0</v>
          </cell>
          <cell r="L16">
            <v>0</v>
          </cell>
          <cell r="O16">
            <v>0</v>
          </cell>
          <cell r="P16">
            <v>13</v>
          </cell>
          <cell r="R16">
            <v>0</v>
          </cell>
          <cell r="S16">
            <v>0</v>
          </cell>
          <cell r="V16">
            <v>0</v>
          </cell>
          <cell r="W16">
            <v>13</v>
          </cell>
          <cell r="Y16">
            <v>0</v>
          </cell>
          <cell r="Z16">
            <v>0</v>
          </cell>
          <cell r="AC16">
            <v>0</v>
          </cell>
        </row>
        <row r="17">
          <cell r="A17" t="str">
            <v>Isabel Stevens</v>
          </cell>
          <cell r="B17">
            <v>4</v>
          </cell>
          <cell r="C17">
            <v>68</v>
          </cell>
          <cell r="D17" t="str">
            <v>Isabel Stevens</v>
          </cell>
          <cell r="E17" t="str">
            <v>Kennet</v>
          </cell>
          <cell r="F17">
            <v>16.9</v>
          </cell>
          <cell r="H17">
            <v>0</v>
          </cell>
          <cell r="I17">
            <v>14</v>
          </cell>
          <cell r="K17">
            <v>0</v>
          </cell>
          <cell r="L17">
            <v>0</v>
          </cell>
          <cell r="O17">
            <v>0</v>
          </cell>
          <cell r="P17">
            <v>14</v>
          </cell>
          <cell r="R17">
            <v>0</v>
          </cell>
          <cell r="S17">
            <v>0</v>
          </cell>
          <cell r="V17">
            <v>0</v>
          </cell>
          <cell r="W17">
            <v>14</v>
          </cell>
          <cell r="Y17">
            <v>0</v>
          </cell>
          <cell r="Z17">
            <v>0</v>
          </cell>
          <cell r="AC17" t="str">
            <v>Heat 2</v>
          </cell>
          <cell r="AD17" t="str">
            <v>U17G</v>
          </cell>
          <cell r="AE17" t="str">
            <v>800m</v>
          </cell>
          <cell r="AF17" t="str">
            <v>Heat 2</v>
          </cell>
        </row>
        <row r="18">
          <cell r="A18" t="str">
            <v>Poppy Wessely</v>
          </cell>
          <cell r="B18">
            <v>5</v>
          </cell>
          <cell r="C18">
            <v>59</v>
          </cell>
          <cell r="D18" t="str">
            <v>Poppy Wessely</v>
          </cell>
          <cell r="E18" t="str">
            <v>Downe House</v>
          </cell>
          <cell r="F18">
            <v>16.9</v>
          </cell>
          <cell r="H18">
            <v>0</v>
          </cell>
          <cell r="I18">
            <v>15</v>
          </cell>
          <cell r="K18">
            <v>0</v>
          </cell>
          <cell r="L18">
            <v>0</v>
          </cell>
          <cell r="O18">
            <v>0</v>
          </cell>
          <cell r="P18">
            <v>15</v>
          </cell>
          <cell r="R18">
            <v>0</v>
          </cell>
          <cell r="S18">
            <v>0</v>
          </cell>
          <cell r="V18">
            <v>0</v>
          </cell>
          <cell r="W18">
            <v>15</v>
          </cell>
          <cell r="Y18">
            <v>0</v>
          </cell>
          <cell r="Z18">
            <v>0</v>
          </cell>
          <cell r="AC18" t="str">
            <v>Maisie Jeger</v>
          </cell>
          <cell r="AD18">
            <v>1</v>
          </cell>
          <cell r="AE18">
            <v>67</v>
          </cell>
          <cell r="AF18" t="str">
            <v>Maisie Jeger</v>
          </cell>
          <cell r="AG18" t="str">
            <v>Kennet</v>
          </cell>
          <cell r="AH18">
            <v>2</v>
          </cell>
          <cell r="AI18">
            <v>33.3</v>
          </cell>
        </row>
        <row r="19">
          <cell r="A19">
            <v>0</v>
          </cell>
          <cell r="B19">
            <v>6</v>
          </cell>
          <cell r="D19">
            <v>0</v>
          </cell>
          <cell r="E19">
            <v>0</v>
          </cell>
          <cell r="H19">
            <v>0</v>
          </cell>
          <cell r="I19">
            <v>16</v>
          </cell>
          <cell r="K19">
            <v>0</v>
          </cell>
          <cell r="L19">
            <v>0</v>
          </cell>
          <cell r="O19">
            <v>0</v>
          </cell>
          <cell r="P19">
            <v>16</v>
          </cell>
          <cell r="R19">
            <v>0</v>
          </cell>
          <cell r="S19">
            <v>0</v>
          </cell>
          <cell r="V19">
            <v>0</v>
          </cell>
          <cell r="W19">
            <v>16</v>
          </cell>
          <cell r="Y19">
            <v>0</v>
          </cell>
          <cell r="Z19">
            <v>0</v>
          </cell>
          <cell r="AC19" t="str">
            <v>Anna  Montagne</v>
          </cell>
          <cell r="AD19">
            <v>2</v>
          </cell>
          <cell r="AE19">
            <v>71</v>
          </cell>
          <cell r="AF19" t="str">
            <v>Anna  Montagne</v>
          </cell>
          <cell r="AG19" t="str">
            <v>Park House</v>
          </cell>
          <cell r="AH19">
            <v>2</v>
          </cell>
          <cell r="AI19">
            <v>36.4</v>
          </cell>
        </row>
        <row r="20">
          <cell r="A20">
            <v>0</v>
          </cell>
          <cell r="B20">
            <v>7</v>
          </cell>
          <cell r="D20">
            <v>0</v>
          </cell>
          <cell r="E20">
            <v>0</v>
          </cell>
          <cell r="H20">
            <v>0</v>
          </cell>
          <cell r="O20">
            <v>0</v>
          </cell>
          <cell r="V20">
            <v>0</v>
          </cell>
          <cell r="AC20" t="str">
            <v>Niah  Lewis</v>
          </cell>
          <cell r="AD20">
            <v>3</v>
          </cell>
          <cell r="AE20">
            <v>51</v>
          </cell>
          <cell r="AF20" t="str">
            <v>Niah  Lewis</v>
          </cell>
          <cell r="AG20" t="str">
            <v>Denefield</v>
          </cell>
          <cell r="AH20">
            <v>2</v>
          </cell>
          <cell r="AI20">
            <v>37.7</v>
          </cell>
        </row>
        <row r="21">
          <cell r="A21">
            <v>0</v>
          </cell>
          <cell r="B21">
            <v>8</v>
          </cell>
          <cell r="D21">
            <v>0</v>
          </cell>
          <cell r="E21">
            <v>0</v>
          </cell>
          <cell r="H21" t="str">
            <v>Pool 1</v>
          </cell>
          <cell r="I21" t="str">
            <v>U17G</v>
          </cell>
          <cell r="J21" t="str">
            <v>HJ</v>
          </cell>
          <cell r="K21" t="str">
            <v>Pool 1</v>
          </cell>
          <cell r="L21" t="str">
            <v>Card 2</v>
          </cell>
          <cell r="O21" t="str">
            <v>Pool 1</v>
          </cell>
          <cell r="P21" t="str">
            <v>U17G</v>
          </cell>
          <cell r="Q21" t="str">
            <v>LJ</v>
          </cell>
          <cell r="R21" t="str">
            <v>Pool 1</v>
          </cell>
          <cell r="S21" t="str">
            <v>Card 2</v>
          </cell>
          <cell r="V21" t="str">
            <v>Pool 1</v>
          </cell>
          <cell r="W21" t="str">
            <v>U17G</v>
          </cell>
          <cell r="X21" t="str">
            <v>SP</v>
          </cell>
          <cell r="Y21" t="str">
            <v>Pool 1</v>
          </cell>
          <cell r="Z21" t="str">
            <v>Card 2</v>
          </cell>
          <cell r="AC21" t="str">
            <v>Libby Doyle</v>
          </cell>
          <cell r="AD21">
            <v>4</v>
          </cell>
          <cell r="AE21">
            <v>75</v>
          </cell>
          <cell r="AF21" t="str">
            <v>Libby Doyle</v>
          </cell>
          <cell r="AG21" t="str">
            <v>Charters</v>
          </cell>
          <cell r="AH21">
            <v>2</v>
          </cell>
          <cell r="AI21">
            <v>44.9</v>
          </cell>
        </row>
        <row r="22">
          <cell r="A22">
            <v>0</v>
          </cell>
          <cell r="H22">
            <v>0</v>
          </cell>
          <cell r="I22">
            <v>1</v>
          </cell>
          <cell r="K22">
            <v>0</v>
          </cell>
          <cell r="L22">
            <v>0</v>
          </cell>
          <cell r="O22">
            <v>0</v>
          </cell>
          <cell r="P22">
            <v>1</v>
          </cell>
          <cell r="R22">
            <v>0</v>
          </cell>
          <cell r="S22">
            <v>0</v>
          </cell>
          <cell r="V22">
            <v>0</v>
          </cell>
          <cell r="W22">
            <v>1</v>
          </cell>
          <cell r="Y22">
            <v>0</v>
          </cell>
          <cell r="Z22">
            <v>0</v>
          </cell>
          <cell r="AC22" t="str">
            <v>Leila Lister</v>
          </cell>
          <cell r="AD22">
            <v>5</v>
          </cell>
          <cell r="AE22">
            <v>54</v>
          </cell>
          <cell r="AF22" t="str">
            <v>Leila Lister</v>
          </cell>
          <cell r="AG22" t="str">
            <v>The Abbey</v>
          </cell>
          <cell r="AH22">
            <v>2</v>
          </cell>
          <cell r="AI22">
            <v>50.9</v>
          </cell>
        </row>
        <row r="23">
          <cell r="A23" t="str">
            <v>Heat 3</v>
          </cell>
          <cell r="B23" t="str">
            <v>U17G</v>
          </cell>
          <cell r="C23" t="str">
            <v>80mH</v>
          </cell>
          <cell r="D23" t="str">
            <v>Heat 3</v>
          </cell>
          <cell r="H23">
            <v>0</v>
          </cell>
          <cell r="I23">
            <v>2</v>
          </cell>
          <cell r="K23">
            <v>0</v>
          </cell>
          <cell r="L23">
            <v>0</v>
          </cell>
          <cell r="O23">
            <v>0</v>
          </cell>
          <cell r="P23">
            <v>2</v>
          </cell>
          <cell r="R23">
            <v>0</v>
          </cell>
          <cell r="S23">
            <v>0</v>
          </cell>
          <cell r="V23">
            <v>0</v>
          </cell>
          <cell r="W23">
            <v>2</v>
          </cell>
          <cell r="Y23">
            <v>0</v>
          </cell>
          <cell r="Z23">
            <v>0</v>
          </cell>
          <cell r="AC23" t="str">
            <v>Havana Sale</v>
          </cell>
          <cell r="AD23">
            <v>6</v>
          </cell>
          <cell r="AE23">
            <v>63</v>
          </cell>
          <cell r="AF23" t="str">
            <v>Havana Sale</v>
          </cell>
          <cell r="AG23" t="str">
            <v>Holyport College</v>
          </cell>
          <cell r="AH23">
            <v>2</v>
          </cell>
          <cell r="AI23">
            <v>58</v>
          </cell>
        </row>
        <row r="24">
          <cell r="A24" t="str">
            <v>Niah  Lewis</v>
          </cell>
          <cell r="B24">
            <v>1</v>
          </cell>
          <cell r="C24">
            <v>51</v>
          </cell>
          <cell r="D24" t="str">
            <v>Niah  Lewis</v>
          </cell>
          <cell r="E24" t="str">
            <v>Denefield</v>
          </cell>
          <cell r="F24">
            <v>15.3</v>
          </cell>
          <cell r="H24">
            <v>0</v>
          </cell>
          <cell r="I24">
            <v>3</v>
          </cell>
          <cell r="K24">
            <v>0</v>
          </cell>
          <cell r="L24">
            <v>0</v>
          </cell>
          <cell r="O24">
            <v>0</v>
          </cell>
          <cell r="P24">
            <v>3</v>
          </cell>
          <cell r="R24">
            <v>0</v>
          </cell>
          <cell r="S24">
            <v>0</v>
          </cell>
          <cell r="V24">
            <v>0</v>
          </cell>
          <cell r="W24">
            <v>3</v>
          </cell>
          <cell r="Y24">
            <v>0</v>
          </cell>
          <cell r="Z24">
            <v>0</v>
          </cell>
          <cell r="AC24" t="str">
            <v>Calia  Logan Griffin</v>
          </cell>
          <cell r="AD24">
            <v>7</v>
          </cell>
          <cell r="AE24">
            <v>60</v>
          </cell>
          <cell r="AF24" t="str">
            <v>Calia  Logan Griffin</v>
          </cell>
          <cell r="AG24" t="str">
            <v>Heathfield</v>
          </cell>
          <cell r="AH24">
            <v>3</v>
          </cell>
          <cell r="AI24">
            <v>0</v>
          </cell>
        </row>
        <row r="25">
          <cell r="A25" t="str">
            <v>Maya Jani</v>
          </cell>
          <cell r="B25">
            <v>2</v>
          </cell>
          <cell r="C25">
            <v>55</v>
          </cell>
          <cell r="D25" t="str">
            <v>Maya Jani</v>
          </cell>
          <cell r="E25" t="str">
            <v>The Abbey</v>
          </cell>
          <cell r="F25">
            <v>16.8</v>
          </cell>
          <cell r="H25">
            <v>0</v>
          </cell>
          <cell r="I25">
            <v>4</v>
          </cell>
          <cell r="K25">
            <v>0</v>
          </cell>
          <cell r="L25">
            <v>0</v>
          </cell>
          <cell r="O25">
            <v>0</v>
          </cell>
          <cell r="P25">
            <v>4</v>
          </cell>
          <cell r="R25">
            <v>0</v>
          </cell>
          <cell r="S25">
            <v>0</v>
          </cell>
          <cell r="V25">
            <v>0</v>
          </cell>
          <cell r="W25">
            <v>4</v>
          </cell>
          <cell r="Y25">
            <v>0</v>
          </cell>
          <cell r="Z25">
            <v>0</v>
          </cell>
          <cell r="AC25" t="str">
            <v>Honor Neville</v>
          </cell>
          <cell r="AD25">
            <v>8</v>
          </cell>
          <cell r="AE25">
            <v>58</v>
          </cell>
          <cell r="AF25" t="str">
            <v>Honor Neville</v>
          </cell>
          <cell r="AG25" t="str">
            <v>Downe House</v>
          </cell>
          <cell r="AH25">
            <v>3</v>
          </cell>
          <cell r="AI25">
            <v>5.1</v>
          </cell>
        </row>
        <row r="26">
          <cell r="A26" t="str">
            <v>Calia  Logan Griffin</v>
          </cell>
          <cell r="B26">
            <v>3</v>
          </cell>
          <cell r="C26">
            <v>60</v>
          </cell>
          <cell r="D26" t="str">
            <v>Calia  Logan Griffin</v>
          </cell>
          <cell r="E26" t="str">
            <v>Heathfield</v>
          </cell>
          <cell r="F26">
            <v>17.2</v>
          </cell>
          <cell r="H26">
            <v>0</v>
          </cell>
          <cell r="I26">
            <v>5</v>
          </cell>
          <cell r="K26">
            <v>0</v>
          </cell>
          <cell r="L26">
            <v>0</v>
          </cell>
          <cell r="O26">
            <v>0</v>
          </cell>
          <cell r="P26">
            <v>5</v>
          </cell>
          <cell r="R26">
            <v>0</v>
          </cell>
          <cell r="S26">
            <v>0</v>
          </cell>
          <cell r="V26">
            <v>0</v>
          </cell>
          <cell r="W26">
            <v>5</v>
          </cell>
          <cell r="Y26">
            <v>0</v>
          </cell>
          <cell r="Z26">
            <v>0</v>
          </cell>
          <cell r="AC26" t="str">
            <v>Maddie Bennett</v>
          </cell>
          <cell r="AD26">
            <v>9</v>
          </cell>
          <cell r="AE26">
            <v>53</v>
          </cell>
          <cell r="AF26" t="str">
            <v>Maddie Bennett</v>
          </cell>
          <cell r="AG26" t="str">
            <v>Denefield</v>
          </cell>
          <cell r="AH26">
            <v>3</v>
          </cell>
          <cell r="AI26">
            <v>10.1</v>
          </cell>
        </row>
        <row r="27">
          <cell r="A27" t="str">
            <v>Scarlett Maleham</v>
          </cell>
          <cell r="B27">
            <v>4</v>
          </cell>
          <cell r="C27">
            <v>69</v>
          </cell>
          <cell r="D27" t="str">
            <v>Scarlett Maleham</v>
          </cell>
          <cell r="E27" t="str">
            <v>Kennet</v>
          </cell>
          <cell r="F27">
            <v>17.5</v>
          </cell>
          <cell r="H27">
            <v>0</v>
          </cell>
          <cell r="I27">
            <v>6</v>
          </cell>
          <cell r="K27">
            <v>0</v>
          </cell>
          <cell r="L27">
            <v>0</v>
          </cell>
          <cell r="O27">
            <v>0</v>
          </cell>
          <cell r="P27">
            <v>6</v>
          </cell>
          <cell r="R27">
            <v>0</v>
          </cell>
          <cell r="S27">
            <v>0</v>
          </cell>
          <cell r="V27">
            <v>0</v>
          </cell>
          <cell r="W27">
            <v>6</v>
          </cell>
          <cell r="Y27">
            <v>0</v>
          </cell>
          <cell r="Z27">
            <v>0</v>
          </cell>
          <cell r="AC27" t="str">
            <v>Scarlett  O'Connor</v>
          </cell>
          <cell r="AD27">
            <v>10</v>
          </cell>
          <cell r="AE27">
            <v>52</v>
          </cell>
          <cell r="AF27" t="str">
            <v>Scarlett  O'Connor</v>
          </cell>
          <cell r="AG27" t="str">
            <v>Denefield</v>
          </cell>
          <cell r="AH27">
            <v>3</v>
          </cell>
          <cell r="AI27">
            <v>31.7</v>
          </cell>
        </row>
        <row r="28">
          <cell r="A28" t="str">
            <v>Romy  Nolan</v>
          </cell>
          <cell r="B28">
            <v>5</v>
          </cell>
          <cell r="C28">
            <v>74</v>
          </cell>
          <cell r="D28" t="str">
            <v>Romy  Nolan</v>
          </cell>
          <cell r="E28" t="str">
            <v>Piggott</v>
          </cell>
          <cell r="F28">
            <v>0</v>
          </cell>
          <cell r="H28">
            <v>0</v>
          </cell>
          <cell r="I28">
            <v>7</v>
          </cell>
          <cell r="K28">
            <v>0</v>
          </cell>
          <cell r="L28">
            <v>0</v>
          </cell>
          <cell r="O28">
            <v>0</v>
          </cell>
          <cell r="P28">
            <v>7</v>
          </cell>
          <cell r="R28">
            <v>0</v>
          </cell>
          <cell r="S28">
            <v>0</v>
          </cell>
          <cell r="V28">
            <v>0</v>
          </cell>
          <cell r="W28">
            <v>7</v>
          </cell>
          <cell r="Y28">
            <v>0</v>
          </cell>
          <cell r="Z28">
            <v>0</v>
          </cell>
          <cell r="AC28">
            <v>0</v>
          </cell>
          <cell r="AD28">
            <v>11</v>
          </cell>
          <cell r="AF28">
            <v>0</v>
          </cell>
          <cell r="AG28">
            <v>0</v>
          </cell>
        </row>
        <row r="29">
          <cell r="A29">
            <v>0</v>
          </cell>
          <cell r="B29">
            <v>6</v>
          </cell>
          <cell r="D29">
            <v>0</v>
          </cell>
          <cell r="E29">
            <v>0</v>
          </cell>
          <cell r="H29">
            <v>0</v>
          </cell>
          <cell r="I29">
            <v>8</v>
          </cell>
          <cell r="K29">
            <v>0</v>
          </cell>
          <cell r="L29">
            <v>0</v>
          </cell>
          <cell r="O29">
            <v>0</v>
          </cell>
          <cell r="P29">
            <v>8</v>
          </cell>
          <cell r="R29">
            <v>0</v>
          </cell>
          <cell r="S29">
            <v>0</v>
          </cell>
          <cell r="V29">
            <v>0</v>
          </cell>
          <cell r="W29">
            <v>8</v>
          </cell>
          <cell r="Y29">
            <v>0</v>
          </cell>
          <cell r="Z29">
            <v>0</v>
          </cell>
          <cell r="AC29">
            <v>0</v>
          </cell>
          <cell r="AD29">
            <v>12</v>
          </cell>
          <cell r="AF29">
            <v>0</v>
          </cell>
          <cell r="AG29">
            <v>0</v>
          </cell>
        </row>
        <row r="30">
          <cell r="A30">
            <v>0</v>
          </cell>
          <cell r="B30">
            <v>7</v>
          </cell>
          <cell r="D30">
            <v>0</v>
          </cell>
          <cell r="E30">
            <v>0</v>
          </cell>
          <cell r="H30">
            <v>0</v>
          </cell>
          <cell r="I30">
            <v>9</v>
          </cell>
          <cell r="K30">
            <v>0</v>
          </cell>
          <cell r="L30">
            <v>0</v>
          </cell>
          <cell r="O30">
            <v>0</v>
          </cell>
          <cell r="P30">
            <v>9</v>
          </cell>
          <cell r="R30">
            <v>0</v>
          </cell>
          <cell r="S30">
            <v>0</v>
          </cell>
          <cell r="V30">
            <v>0</v>
          </cell>
          <cell r="W30">
            <v>9</v>
          </cell>
          <cell r="Y30">
            <v>0</v>
          </cell>
          <cell r="Z30">
            <v>0</v>
          </cell>
          <cell r="AC30">
            <v>0</v>
          </cell>
        </row>
        <row r="31">
          <cell r="A31">
            <v>0</v>
          </cell>
          <cell r="B31">
            <v>8</v>
          </cell>
          <cell r="D31">
            <v>0</v>
          </cell>
          <cell r="E31">
            <v>0</v>
          </cell>
          <cell r="H31">
            <v>0</v>
          </cell>
          <cell r="I31">
            <v>10</v>
          </cell>
          <cell r="K31">
            <v>0</v>
          </cell>
          <cell r="L31">
            <v>0</v>
          </cell>
          <cell r="O31">
            <v>0</v>
          </cell>
          <cell r="P31">
            <v>10</v>
          </cell>
          <cell r="R31">
            <v>0</v>
          </cell>
          <cell r="S31">
            <v>0</v>
          </cell>
          <cell r="V31">
            <v>0</v>
          </cell>
          <cell r="W31">
            <v>10</v>
          </cell>
          <cell r="Y31">
            <v>0</v>
          </cell>
          <cell r="Z31">
            <v>0</v>
          </cell>
          <cell r="AC31" t="str">
            <v>Heat 3</v>
          </cell>
          <cell r="AD31" t="str">
            <v>U17G</v>
          </cell>
          <cell r="AE31" t="str">
            <v>800m</v>
          </cell>
          <cell r="AF31" t="str">
            <v>Heat 3</v>
          </cell>
        </row>
        <row r="32">
          <cell r="A32">
            <v>0</v>
          </cell>
          <cell r="H32">
            <v>0</v>
          </cell>
          <cell r="I32">
            <v>11</v>
          </cell>
          <cell r="K32">
            <v>0</v>
          </cell>
          <cell r="L32">
            <v>0</v>
          </cell>
          <cell r="O32">
            <v>0</v>
          </cell>
          <cell r="P32">
            <v>11</v>
          </cell>
          <cell r="R32">
            <v>0</v>
          </cell>
          <cell r="S32">
            <v>0</v>
          </cell>
          <cell r="V32">
            <v>0</v>
          </cell>
          <cell r="W32">
            <v>11</v>
          </cell>
          <cell r="Y32">
            <v>0</v>
          </cell>
          <cell r="Z32">
            <v>0</v>
          </cell>
          <cell r="AC32">
            <v>0</v>
          </cell>
          <cell r="AD32">
            <v>1</v>
          </cell>
          <cell r="AF32">
            <v>0</v>
          </cell>
          <cell r="AG32">
            <v>0</v>
          </cell>
        </row>
        <row r="33">
          <cell r="A33" t="str">
            <v>Heat 4</v>
          </cell>
          <cell r="B33" t="str">
            <v>U17G</v>
          </cell>
          <cell r="C33" t="str">
            <v>80mH</v>
          </cell>
          <cell r="D33" t="str">
            <v>Heat 4</v>
          </cell>
          <cell r="H33">
            <v>0</v>
          </cell>
          <cell r="I33">
            <v>12</v>
          </cell>
          <cell r="K33">
            <v>0</v>
          </cell>
          <cell r="L33">
            <v>0</v>
          </cell>
          <cell r="O33">
            <v>0</v>
          </cell>
          <cell r="P33">
            <v>12</v>
          </cell>
          <cell r="R33">
            <v>0</v>
          </cell>
          <cell r="S33">
            <v>0</v>
          </cell>
          <cell r="V33">
            <v>0</v>
          </cell>
          <cell r="W33">
            <v>12</v>
          </cell>
          <cell r="Y33">
            <v>0</v>
          </cell>
          <cell r="Z33">
            <v>0</v>
          </cell>
          <cell r="AC33">
            <v>0</v>
          </cell>
          <cell r="AD33">
            <v>2</v>
          </cell>
          <cell r="AF33">
            <v>0</v>
          </cell>
          <cell r="AG33">
            <v>0</v>
          </cell>
        </row>
        <row r="34">
          <cell r="A34" t="str">
            <v>Eloise Sparks</v>
          </cell>
          <cell r="B34">
            <v>1</v>
          </cell>
          <cell r="C34">
            <v>70</v>
          </cell>
          <cell r="D34" t="str">
            <v>Eloise Sparks</v>
          </cell>
          <cell r="E34" t="str">
            <v>Kennet</v>
          </cell>
          <cell r="F34">
            <v>16.2</v>
          </cell>
          <cell r="H34">
            <v>0</v>
          </cell>
          <cell r="I34">
            <v>13</v>
          </cell>
          <cell r="K34">
            <v>0</v>
          </cell>
          <cell r="L34">
            <v>0</v>
          </cell>
          <cell r="O34">
            <v>0</v>
          </cell>
          <cell r="P34">
            <v>13</v>
          </cell>
          <cell r="R34">
            <v>0</v>
          </cell>
          <cell r="S34">
            <v>0</v>
          </cell>
          <cell r="V34">
            <v>0</v>
          </cell>
          <cell r="W34">
            <v>13</v>
          </cell>
          <cell r="Y34">
            <v>0</v>
          </cell>
          <cell r="Z34">
            <v>0</v>
          </cell>
          <cell r="AC34">
            <v>0</v>
          </cell>
          <cell r="AD34">
            <v>3</v>
          </cell>
          <cell r="AF34">
            <v>0</v>
          </cell>
          <cell r="AG34">
            <v>0</v>
          </cell>
        </row>
        <row r="35">
          <cell r="A35" t="str">
            <v>Cesca Sim</v>
          </cell>
          <cell r="B35">
            <v>2</v>
          </cell>
          <cell r="C35">
            <v>62</v>
          </cell>
          <cell r="D35" t="str">
            <v>Cesca Sim</v>
          </cell>
          <cell r="E35" t="str">
            <v>Heathfield</v>
          </cell>
          <cell r="F35">
            <v>18.8</v>
          </cell>
          <cell r="H35">
            <v>0</v>
          </cell>
          <cell r="I35">
            <v>14</v>
          </cell>
          <cell r="K35">
            <v>0</v>
          </cell>
          <cell r="L35">
            <v>0</v>
          </cell>
          <cell r="O35">
            <v>0</v>
          </cell>
          <cell r="P35">
            <v>14</v>
          </cell>
          <cell r="R35">
            <v>0</v>
          </cell>
          <cell r="S35">
            <v>0</v>
          </cell>
          <cell r="V35">
            <v>0</v>
          </cell>
          <cell r="W35">
            <v>14</v>
          </cell>
          <cell r="Y35">
            <v>0</v>
          </cell>
          <cell r="Z35">
            <v>0</v>
          </cell>
          <cell r="AC35">
            <v>0</v>
          </cell>
          <cell r="AD35">
            <v>4</v>
          </cell>
          <cell r="AF35">
            <v>0</v>
          </cell>
          <cell r="AG35">
            <v>0</v>
          </cell>
        </row>
        <row r="36">
          <cell r="A36" t="str">
            <v>Daisey Weedon</v>
          </cell>
          <cell r="B36">
            <v>3</v>
          </cell>
          <cell r="C36">
            <v>66</v>
          </cell>
          <cell r="D36" t="str">
            <v>Daisey Weedon</v>
          </cell>
          <cell r="E36" t="str">
            <v>Holyport College</v>
          </cell>
          <cell r="F36">
            <v>19.6</v>
          </cell>
          <cell r="H36">
            <v>0</v>
          </cell>
          <cell r="I36">
            <v>15</v>
          </cell>
          <cell r="K36">
            <v>0</v>
          </cell>
          <cell r="L36">
            <v>0</v>
          </cell>
          <cell r="O36">
            <v>0</v>
          </cell>
          <cell r="P36">
            <v>15</v>
          </cell>
          <cell r="R36">
            <v>0</v>
          </cell>
          <cell r="S36">
            <v>0</v>
          </cell>
          <cell r="V36">
            <v>0</v>
          </cell>
          <cell r="W36">
            <v>15</v>
          </cell>
          <cell r="Y36">
            <v>0</v>
          </cell>
          <cell r="Z36">
            <v>0</v>
          </cell>
          <cell r="AC36">
            <v>0</v>
          </cell>
          <cell r="AD36">
            <v>5</v>
          </cell>
          <cell r="AF36">
            <v>0</v>
          </cell>
          <cell r="AG36">
            <v>0</v>
          </cell>
        </row>
        <row r="37">
          <cell r="A37" t="str">
            <v>Scarlett  Owen</v>
          </cell>
          <cell r="B37">
            <v>4</v>
          </cell>
          <cell r="C37">
            <v>61</v>
          </cell>
          <cell r="D37" t="str">
            <v>Scarlett  Owen</v>
          </cell>
          <cell r="E37" t="str">
            <v>Heathfield</v>
          </cell>
          <cell r="F37">
            <v>27.3</v>
          </cell>
          <cell r="H37">
            <v>0</v>
          </cell>
          <cell r="I37">
            <v>16</v>
          </cell>
          <cell r="K37">
            <v>0</v>
          </cell>
          <cell r="L37">
            <v>0</v>
          </cell>
          <cell r="O37">
            <v>0</v>
          </cell>
          <cell r="P37">
            <v>16</v>
          </cell>
          <cell r="R37">
            <v>0</v>
          </cell>
          <cell r="S37">
            <v>0</v>
          </cell>
          <cell r="V37">
            <v>0</v>
          </cell>
          <cell r="W37">
            <v>16</v>
          </cell>
          <cell r="Y37">
            <v>0</v>
          </cell>
          <cell r="Z37">
            <v>0</v>
          </cell>
          <cell r="AC37">
            <v>0</v>
          </cell>
          <cell r="AD37">
            <v>6</v>
          </cell>
          <cell r="AF37">
            <v>0</v>
          </cell>
          <cell r="AG37">
            <v>0</v>
          </cell>
        </row>
        <row r="38">
          <cell r="A38">
            <v>0</v>
          </cell>
          <cell r="B38">
            <v>5</v>
          </cell>
          <cell r="D38">
            <v>0</v>
          </cell>
          <cell r="E38">
            <v>0</v>
          </cell>
          <cell r="H38">
            <v>0</v>
          </cell>
          <cell r="O38">
            <v>0</v>
          </cell>
          <cell r="V38">
            <v>0</v>
          </cell>
          <cell r="AC38">
            <v>0</v>
          </cell>
          <cell r="AD38">
            <v>7</v>
          </cell>
          <cell r="AF38">
            <v>0</v>
          </cell>
          <cell r="AG38">
            <v>0</v>
          </cell>
        </row>
        <row r="39">
          <cell r="A39">
            <v>0</v>
          </cell>
          <cell r="B39">
            <v>6</v>
          </cell>
          <cell r="D39">
            <v>0</v>
          </cell>
          <cell r="E39">
            <v>0</v>
          </cell>
          <cell r="H39">
            <v>0</v>
          </cell>
          <cell r="O39">
            <v>0</v>
          </cell>
          <cell r="V39">
            <v>0</v>
          </cell>
          <cell r="AC39">
            <v>0</v>
          </cell>
          <cell r="AD39">
            <v>8</v>
          </cell>
          <cell r="AF39">
            <v>0</v>
          </cell>
          <cell r="AG39">
            <v>0</v>
          </cell>
        </row>
        <row r="40">
          <cell r="A40">
            <v>0</v>
          </cell>
          <cell r="B40">
            <v>7</v>
          </cell>
          <cell r="D40">
            <v>0</v>
          </cell>
          <cell r="E40">
            <v>0</v>
          </cell>
          <cell r="H40">
            <v>0</v>
          </cell>
          <cell r="O40">
            <v>0</v>
          </cell>
          <cell r="V40">
            <v>0</v>
          </cell>
          <cell r="AC40">
            <v>0</v>
          </cell>
          <cell r="AD40">
            <v>9</v>
          </cell>
          <cell r="AF40">
            <v>0</v>
          </cell>
          <cell r="AG40">
            <v>0</v>
          </cell>
        </row>
        <row r="41">
          <cell r="A41">
            <v>0</v>
          </cell>
          <cell r="B41">
            <v>8</v>
          </cell>
          <cell r="D41">
            <v>0</v>
          </cell>
          <cell r="E41">
            <v>0</v>
          </cell>
          <cell r="H41">
            <v>0</v>
          </cell>
          <cell r="O41">
            <v>0</v>
          </cell>
          <cell r="V41">
            <v>0</v>
          </cell>
          <cell r="AC41">
            <v>0</v>
          </cell>
          <cell r="AD41">
            <v>10</v>
          </cell>
          <cell r="AF41">
            <v>0</v>
          </cell>
          <cell r="AG41">
            <v>0</v>
          </cell>
        </row>
        <row r="42">
          <cell r="A42">
            <v>0</v>
          </cell>
          <cell r="H42">
            <v>0</v>
          </cell>
          <cell r="O42">
            <v>0</v>
          </cell>
          <cell r="V42">
            <v>0</v>
          </cell>
          <cell r="AC42">
            <v>0</v>
          </cell>
          <cell r="AD42">
            <v>11</v>
          </cell>
          <cell r="AF42">
            <v>0</v>
          </cell>
          <cell r="AG42">
            <v>0</v>
          </cell>
        </row>
        <row r="43">
          <cell r="A43" t="str">
            <v>Heat 5</v>
          </cell>
          <cell r="H43">
            <v>0</v>
          </cell>
          <cell r="O43">
            <v>0</v>
          </cell>
          <cell r="V43">
            <v>0</v>
          </cell>
          <cell r="AC43">
            <v>0</v>
          </cell>
          <cell r="AD43">
            <v>12</v>
          </cell>
          <cell r="AF43">
            <v>0</v>
          </cell>
          <cell r="AG43">
            <v>0</v>
          </cell>
        </row>
        <row r="44">
          <cell r="A44">
            <v>0</v>
          </cell>
          <cell r="B44" t="str">
            <v>U17G</v>
          </cell>
          <cell r="C44" t="str">
            <v>80mH</v>
          </cell>
          <cell r="D44" t="str">
            <v>Heat 5</v>
          </cell>
          <cell r="H44" t="str">
            <v>Pool 2</v>
          </cell>
          <cell r="I44" t="str">
            <v>U17G</v>
          </cell>
          <cell r="J44" t="str">
            <v>HJ</v>
          </cell>
          <cell r="K44" t="str">
            <v>Pool 2</v>
          </cell>
          <cell r="L44" t="str">
            <v>Card 1</v>
          </cell>
          <cell r="O44" t="str">
            <v>Pool 2</v>
          </cell>
          <cell r="P44" t="str">
            <v>U17G</v>
          </cell>
          <cell r="Q44" t="str">
            <v>LJ</v>
          </cell>
          <cell r="R44" t="str">
            <v>Pool 2</v>
          </cell>
          <cell r="S44" t="str">
            <v>Card 1</v>
          </cell>
          <cell r="V44" t="str">
            <v>Pool 2</v>
          </cell>
          <cell r="W44" t="str">
            <v>U17G</v>
          </cell>
          <cell r="X44" t="str">
            <v>SP</v>
          </cell>
          <cell r="Y44" t="str">
            <v>Pool 2</v>
          </cell>
          <cell r="Z44" t="str">
            <v>Card 1</v>
          </cell>
          <cell r="AC44" t="str">
            <v/>
          </cell>
          <cell r="AF44" t="str">
            <v/>
          </cell>
          <cell r="AG44" t="str">
            <v/>
          </cell>
        </row>
        <row r="45">
          <cell r="A45">
            <v>0</v>
          </cell>
          <cell r="B45">
            <v>1</v>
          </cell>
          <cell r="D45">
            <v>0</v>
          </cell>
          <cell r="E45">
            <v>0</v>
          </cell>
          <cell r="H45" t="str">
            <v>Calia  Logan Griffin</v>
          </cell>
          <cell r="I45">
            <v>1</v>
          </cell>
          <cell r="J45">
            <v>60</v>
          </cell>
          <cell r="K45" t="str">
            <v>Calia  Logan Griffin</v>
          </cell>
          <cell r="L45" t="str">
            <v>Heathfield</v>
          </cell>
          <cell r="M45">
            <v>1.36</v>
          </cell>
          <cell r="O45" t="str">
            <v>Romy  Nolan</v>
          </cell>
          <cell r="P45">
            <v>1</v>
          </cell>
          <cell r="Q45">
            <v>74</v>
          </cell>
          <cell r="R45" t="str">
            <v>Romy  Nolan</v>
          </cell>
          <cell r="S45" t="str">
            <v>Piggott</v>
          </cell>
          <cell r="T45">
            <v>4.09</v>
          </cell>
          <cell r="V45" t="str">
            <v>Libby Doyle</v>
          </cell>
          <cell r="W45">
            <v>1</v>
          </cell>
          <cell r="X45">
            <v>75</v>
          </cell>
          <cell r="Y45" t="str">
            <v>Libby Doyle</v>
          </cell>
          <cell r="Z45" t="str">
            <v>Charters</v>
          </cell>
          <cell r="AA45">
            <v>8.47</v>
          </cell>
          <cell r="AC45" t="str">
            <v>Heat 4</v>
          </cell>
          <cell r="AD45" t="str">
            <v>U17G</v>
          </cell>
          <cell r="AE45" t="str">
            <v>800m</v>
          </cell>
          <cell r="AF45" t="str">
            <v>Heat 4</v>
          </cell>
        </row>
        <row r="46">
          <cell r="A46">
            <v>0</v>
          </cell>
          <cell r="B46">
            <v>2</v>
          </cell>
          <cell r="D46">
            <v>0</v>
          </cell>
          <cell r="E46">
            <v>0</v>
          </cell>
          <cell r="H46" t="str">
            <v>Libby Doyle</v>
          </cell>
          <cell r="I46">
            <v>2</v>
          </cell>
          <cell r="J46">
            <v>75</v>
          </cell>
          <cell r="K46" t="str">
            <v>Libby Doyle</v>
          </cell>
          <cell r="L46" t="str">
            <v>Charters</v>
          </cell>
          <cell r="M46">
            <v>1.36</v>
          </cell>
          <cell r="O46" t="str">
            <v>Havana Sale</v>
          </cell>
          <cell r="P46">
            <v>2</v>
          </cell>
          <cell r="Q46">
            <v>63</v>
          </cell>
          <cell r="R46" t="str">
            <v>Havana Sale</v>
          </cell>
          <cell r="S46" t="str">
            <v>Holyport College</v>
          </cell>
          <cell r="T46">
            <v>4.07</v>
          </cell>
          <cell r="V46" t="str">
            <v>Calia  Logan Griffin</v>
          </cell>
          <cell r="W46">
            <v>2</v>
          </cell>
          <cell r="X46">
            <v>60</v>
          </cell>
          <cell r="Y46" t="str">
            <v>Calia  Logan Griffin</v>
          </cell>
          <cell r="Z46" t="str">
            <v>Heathfield</v>
          </cell>
          <cell r="AA46">
            <v>8.04</v>
          </cell>
          <cell r="AC46">
            <v>0</v>
          </cell>
          <cell r="AD46">
            <v>1</v>
          </cell>
          <cell r="AF46">
            <v>0</v>
          </cell>
          <cell r="AG46">
            <v>0</v>
          </cell>
        </row>
        <row r="47">
          <cell r="A47">
            <v>0</v>
          </cell>
          <cell r="B47">
            <v>3</v>
          </cell>
          <cell r="D47">
            <v>0</v>
          </cell>
          <cell r="E47">
            <v>0</v>
          </cell>
          <cell r="H47" t="str">
            <v>Scarlett  O'Connor</v>
          </cell>
          <cell r="I47">
            <v>3</v>
          </cell>
          <cell r="J47">
            <v>52</v>
          </cell>
          <cell r="K47" t="str">
            <v>Scarlett  O'Connor</v>
          </cell>
          <cell r="L47" t="str">
            <v>Denefield</v>
          </cell>
          <cell r="M47">
            <v>1.3</v>
          </cell>
          <cell r="O47" t="str">
            <v>Libby Doyle</v>
          </cell>
          <cell r="P47">
            <v>3</v>
          </cell>
          <cell r="Q47">
            <v>75</v>
          </cell>
          <cell r="R47" t="str">
            <v>Libby Doyle</v>
          </cell>
          <cell r="S47" t="str">
            <v>Charters</v>
          </cell>
          <cell r="T47">
            <v>3.88</v>
          </cell>
          <cell r="V47" t="str">
            <v>Poppy Wessely</v>
          </cell>
          <cell r="W47">
            <v>3</v>
          </cell>
          <cell r="X47">
            <v>59</v>
          </cell>
          <cell r="Y47" t="str">
            <v>Poppy Wessely</v>
          </cell>
          <cell r="Z47" t="str">
            <v>Downe House</v>
          </cell>
          <cell r="AA47">
            <v>8.02</v>
          </cell>
          <cell r="AC47">
            <v>0</v>
          </cell>
          <cell r="AD47">
            <v>2</v>
          </cell>
          <cell r="AF47">
            <v>0</v>
          </cell>
          <cell r="AG47">
            <v>0</v>
          </cell>
        </row>
        <row r="48">
          <cell r="A48">
            <v>0</v>
          </cell>
          <cell r="B48">
            <v>4</v>
          </cell>
          <cell r="D48">
            <v>0</v>
          </cell>
          <cell r="E48">
            <v>0</v>
          </cell>
          <cell r="H48" t="str">
            <v>Eloise Sparks</v>
          </cell>
          <cell r="I48">
            <v>4</v>
          </cell>
          <cell r="J48">
            <v>70</v>
          </cell>
          <cell r="K48" t="str">
            <v>Eloise Sparks</v>
          </cell>
          <cell r="L48" t="str">
            <v>Kennet</v>
          </cell>
          <cell r="M48">
            <v>1.3</v>
          </cell>
          <cell r="O48" t="str">
            <v>Maya Jani</v>
          </cell>
          <cell r="P48">
            <v>4</v>
          </cell>
          <cell r="Q48">
            <v>55</v>
          </cell>
          <cell r="R48" t="str">
            <v>Maya Jani</v>
          </cell>
          <cell r="S48" t="str">
            <v>The Abbey</v>
          </cell>
          <cell r="T48">
            <v>3.82</v>
          </cell>
          <cell r="V48" t="str">
            <v>Scarlett  O'Connor</v>
          </cell>
          <cell r="W48">
            <v>4</v>
          </cell>
          <cell r="X48">
            <v>52</v>
          </cell>
          <cell r="Y48" t="str">
            <v>Scarlett  O'Connor</v>
          </cell>
          <cell r="Z48" t="str">
            <v>Denefield</v>
          </cell>
          <cell r="AA48">
            <v>7.29</v>
          </cell>
          <cell r="AC48">
            <v>0</v>
          </cell>
          <cell r="AD48">
            <v>3</v>
          </cell>
          <cell r="AF48">
            <v>0</v>
          </cell>
          <cell r="AG48">
            <v>0</v>
          </cell>
        </row>
        <row r="49">
          <cell r="A49">
            <v>0</v>
          </cell>
          <cell r="B49">
            <v>5</v>
          </cell>
          <cell r="D49">
            <v>0</v>
          </cell>
          <cell r="E49">
            <v>0</v>
          </cell>
          <cell r="H49" t="str">
            <v>Maya Jani</v>
          </cell>
          <cell r="I49">
            <v>5</v>
          </cell>
          <cell r="J49">
            <v>55</v>
          </cell>
          <cell r="K49" t="str">
            <v>Maya Jani</v>
          </cell>
          <cell r="L49" t="str">
            <v>The Abbey</v>
          </cell>
          <cell r="M49">
            <v>1.24</v>
          </cell>
          <cell r="O49" t="str">
            <v>Calia  Logan Griffin</v>
          </cell>
          <cell r="P49">
            <v>5</v>
          </cell>
          <cell r="Q49">
            <v>60</v>
          </cell>
          <cell r="R49" t="str">
            <v>Calia  Logan Griffin</v>
          </cell>
          <cell r="S49" t="str">
            <v>Heathfield</v>
          </cell>
          <cell r="T49">
            <v>3.79</v>
          </cell>
          <cell r="V49" t="str">
            <v>Eloise Sparks</v>
          </cell>
          <cell r="W49">
            <v>5</v>
          </cell>
          <cell r="X49">
            <v>70</v>
          </cell>
          <cell r="Y49" t="str">
            <v>Eloise Sparks</v>
          </cell>
          <cell r="Z49" t="str">
            <v>Kennet</v>
          </cell>
          <cell r="AA49">
            <v>6.57</v>
          </cell>
          <cell r="AC49">
            <v>0</v>
          </cell>
          <cell r="AD49">
            <v>4</v>
          </cell>
          <cell r="AF49">
            <v>0</v>
          </cell>
          <cell r="AG49">
            <v>0</v>
          </cell>
        </row>
        <row r="50">
          <cell r="A50">
            <v>0</v>
          </cell>
          <cell r="B50">
            <v>6</v>
          </cell>
          <cell r="D50">
            <v>0</v>
          </cell>
          <cell r="E50">
            <v>0</v>
          </cell>
          <cell r="H50" t="str">
            <v>Poppy Wessely</v>
          </cell>
          <cell r="I50">
            <v>6</v>
          </cell>
          <cell r="J50">
            <v>59</v>
          </cell>
          <cell r="K50" t="str">
            <v>Poppy Wessely</v>
          </cell>
          <cell r="L50" t="str">
            <v>Downe House</v>
          </cell>
          <cell r="M50">
            <v>1.24</v>
          </cell>
          <cell r="O50" t="str">
            <v>Eloise Sparks</v>
          </cell>
          <cell r="P50">
            <v>6</v>
          </cell>
          <cell r="Q50">
            <v>70</v>
          </cell>
          <cell r="R50" t="str">
            <v>Eloise Sparks</v>
          </cell>
          <cell r="S50" t="str">
            <v>Kennet</v>
          </cell>
          <cell r="T50">
            <v>3.7</v>
          </cell>
          <cell r="V50" t="str">
            <v>Havana Sale</v>
          </cell>
          <cell r="W50">
            <v>6</v>
          </cell>
          <cell r="X50">
            <v>63</v>
          </cell>
          <cell r="Y50" t="str">
            <v>Havana Sale</v>
          </cell>
          <cell r="Z50" t="str">
            <v>Holyport College</v>
          </cell>
          <cell r="AA50">
            <v>6.27</v>
          </cell>
          <cell r="AC50">
            <v>0</v>
          </cell>
          <cell r="AD50">
            <v>5</v>
          </cell>
          <cell r="AF50">
            <v>0</v>
          </cell>
          <cell r="AG50">
            <v>0</v>
          </cell>
        </row>
        <row r="51">
          <cell r="A51">
            <v>0</v>
          </cell>
          <cell r="B51">
            <v>7</v>
          </cell>
          <cell r="D51">
            <v>0</v>
          </cell>
          <cell r="E51">
            <v>0</v>
          </cell>
          <cell r="H51" t="str">
            <v>Romy  Nolan</v>
          </cell>
          <cell r="I51">
            <v>7</v>
          </cell>
          <cell r="J51">
            <v>74</v>
          </cell>
          <cell r="K51" t="str">
            <v>Romy  Nolan</v>
          </cell>
          <cell r="L51" t="str">
            <v>Piggott</v>
          </cell>
          <cell r="M51">
            <v>1.18</v>
          </cell>
          <cell r="O51" t="str">
            <v>Scarlett  O'Connor</v>
          </cell>
          <cell r="P51">
            <v>7</v>
          </cell>
          <cell r="Q51">
            <v>52</v>
          </cell>
          <cell r="R51" t="str">
            <v>Scarlett  O'Connor</v>
          </cell>
          <cell r="S51" t="str">
            <v>Denefield</v>
          </cell>
          <cell r="T51">
            <v>3.67</v>
          </cell>
          <cell r="V51" t="str">
            <v>Maya Jani</v>
          </cell>
          <cell r="W51">
            <v>7</v>
          </cell>
          <cell r="X51">
            <v>55</v>
          </cell>
          <cell r="Y51" t="str">
            <v>Maya Jani</v>
          </cell>
          <cell r="Z51" t="str">
            <v>The Abbey</v>
          </cell>
          <cell r="AA51">
            <v>6.01</v>
          </cell>
          <cell r="AC51">
            <v>0</v>
          </cell>
          <cell r="AD51">
            <v>6</v>
          </cell>
          <cell r="AF51">
            <v>0</v>
          </cell>
          <cell r="AG51">
            <v>0</v>
          </cell>
        </row>
        <row r="52">
          <cell r="A52">
            <v>0</v>
          </cell>
          <cell r="B52">
            <v>8</v>
          </cell>
          <cell r="D52">
            <v>0</v>
          </cell>
          <cell r="E52">
            <v>0</v>
          </cell>
          <cell r="H52" t="str">
            <v>Havana Sale</v>
          </cell>
          <cell r="I52">
            <v>8</v>
          </cell>
          <cell r="J52">
            <v>63</v>
          </cell>
          <cell r="K52" t="str">
            <v>Havana Sale</v>
          </cell>
          <cell r="L52" t="str">
            <v>Holyport College</v>
          </cell>
          <cell r="M52">
            <v>1.15</v>
          </cell>
          <cell r="O52" t="str">
            <v>Poppy Wessely</v>
          </cell>
          <cell r="P52">
            <v>8</v>
          </cell>
          <cell r="Q52">
            <v>59</v>
          </cell>
          <cell r="R52" t="str">
            <v>Poppy Wessely</v>
          </cell>
          <cell r="S52" t="str">
            <v>Downe House</v>
          </cell>
          <cell r="T52">
            <v>3.45</v>
          </cell>
          <cell r="V52" t="str">
            <v>Romy  Nolan</v>
          </cell>
          <cell r="W52">
            <v>8</v>
          </cell>
          <cell r="X52">
            <v>74</v>
          </cell>
          <cell r="Y52" t="str">
            <v>Romy  Nolan</v>
          </cell>
          <cell r="Z52" t="str">
            <v>Piggott</v>
          </cell>
          <cell r="AA52">
            <v>5.82</v>
          </cell>
          <cell r="AC52">
            <v>0</v>
          </cell>
          <cell r="AD52">
            <v>7</v>
          </cell>
          <cell r="AF52">
            <v>0</v>
          </cell>
          <cell r="AG52">
            <v>0</v>
          </cell>
        </row>
        <row r="53">
          <cell r="A53" t="str">
            <v>Heat 6</v>
          </cell>
          <cell r="H53" t="str">
            <v>Cesca Sim</v>
          </cell>
          <cell r="I53">
            <v>9</v>
          </cell>
          <cell r="J53">
            <v>62</v>
          </cell>
          <cell r="K53" t="str">
            <v>Cesca Sim</v>
          </cell>
          <cell r="L53" t="str">
            <v>Heathfield</v>
          </cell>
          <cell r="M53">
            <v>1.09</v>
          </cell>
          <cell r="O53" t="str">
            <v>Cesca Sim</v>
          </cell>
          <cell r="P53">
            <v>9</v>
          </cell>
          <cell r="Q53">
            <v>62</v>
          </cell>
          <cell r="R53" t="str">
            <v>Cesca Sim</v>
          </cell>
          <cell r="S53" t="str">
            <v>Heathfield</v>
          </cell>
          <cell r="T53">
            <v>3.02</v>
          </cell>
          <cell r="V53" t="str">
            <v>Scarlett  Owen</v>
          </cell>
          <cell r="W53">
            <v>9</v>
          </cell>
          <cell r="X53">
            <v>61</v>
          </cell>
          <cell r="Y53" t="str">
            <v>Scarlett  Owen</v>
          </cell>
          <cell r="Z53" t="str">
            <v>Heathfield</v>
          </cell>
          <cell r="AA53">
            <v>5.33</v>
          </cell>
          <cell r="AC53">
            <v>0</v>
          </cell>
          <cell r="AD53">
            <v>8</v>
          </cell>
          <cell r="AF53">
            <v>0</v>
          </cell>
          <cell r="AG53">
            <v>0</v>
          </cell>
        </row>
        <row r="54">
          <cell r="A54">
            <v>0</v>
          </cell>
          <cell r="B54" t="str">
            <v>U17G</v>
          </cell>
          <cell r="C54" t="str">
            <v>80mH</v>
          </cell>
          <cell r="D54" t="str">
            <v>Heat 6</v>
          </cell>
          <cell r="H54" t="str">
            <v>Daisey Weedon</v>
          </cell>
          <cell r="I54">
            <v>10</v>
          </cell>
          <cell r="J54">
            <v>66</v>
          </cell>
          <cell r="K54" t="str">
            <v>Daisey Weedon</v>
          </cell>
          <cell r="L54" t="str">
            <v>Holyport College</v>
          </cell>
          <cell r="M54">
            <v>1.06</v>
          </cell>
          <cell r="O54" t="str">
            <v>Scarlett  Owen</v>
          </cell>
          <cell r="P54">
            <v>10</v>
          </cell>
          <cell r="Q54">
            <v>61</v>
          </cell>
          <cell r="R54" t="str">
            <v>Scarlett  Owen</v>
          </cell>
          <cell r="S54" t="str">
            <v>Heathfield</v>
          </cell>
          <cell r="T54">
            <v>2.95</v>
          </cell>
          <cell r="V54" t="str">
            <v>Cesca Sim</v>
          </cell>
          <cell r="W54">
            <v>10</v>
          </cell>
          <cell r="X54">
            <v>62</v>
          </cell>
          <cell r="Y54" t="str">
            <v>Cesca Sim</v>
          </cell>
          <cell r="Z54" t="str">
            <v>Heathfield</v>
          </cell>
          <cell r="AA54">
            <v>4.53</v>
          </cell>
          <cell r="AC54">
            <v>0</v>
          </cell>
          <cell r="AD54">
            <v>9</v>
          </cell>
          <cell r="AF54">
            <v>0</v>
          </cell>
          <cell r="AG54">
            <v>0</v>
          </cell>
        </row>
        <row r="55">
          <cell r="A55">
            <v>0</v>
          </cell>
          <cell r="B55">
            <v>1</v>
          </cell>
          <cell r="D55">
            <v>0</v>
          </cell>
          <cell r="E55">
            <v>0</v>
          </cell>
          <cell r="H55" t="str">
            <v>Scarlett  Owen</v>
          </cell>
          <cell r="I55">
            <v>11</v>
          </cell>
          <cell r="J55">
            <v>61</v>
          </cell>
          <cell r="K55" t="str">
            <v>Scarlett  Owen</v>
          </cell>
          <cell r="L55" t="str">
            <v>Heathfield</v>
          </cell>
          <cell r="M55">
            <v>1</v>
          </cell>
          <cell r="O55" t="str">
            <v>Daisey Weedon</v>
          </cell>
          <cell r="P55">
            <v>11</v>
          </cell>
          <cell r="Q55">
            <v>66</v>
          </cell>
          <cell r="R55" t="str">
            <v>Daisey Weedon</v>
          </cell>
          <cell r="S55" t="str">
            <v>Holyport College</v>
          </cell>
          <cell r="T55">
            <v>2.9</v>
          </cell>
          <cell r="V55" t="str">
            <v>Daisey Weedon</v>
          </cell>
          <cell r="W55">
            <v>11</v>
          </cell>
          <cell r="X55">
            <v>66</v>
          </cell>
          <cell r="Y55" t="str">
            <v>Daisey Weedon</v>
          </cell>
          <cell r="Z55" t="str">
            <v>Holyport College</v>
          </cell>
          <cell r="AA55">
            <v>4.03</v>
          </cell>
          <cell r="AC55">
            <v>0</v>
          </cell>
          <cell r="AD55">
            <v>10</v>
          </cell>
          <cell r="AF55">
            <v>0</v>
          </cell>
          <cell r="AG55">
            <v>0</v>
          </cell>
        </row>
        <row r="56">
          <cell r="A56">
            <v>0</v>
          </cell>
          <cell r="B56">
            <v>2</v>
          </cell>
          <cell r="D56">
            <v>0</v>
          </cell>
          <cell r="E56">
            <v>0</v>
          </cell>
          <cell r="H56">
            <v>0</v>
          </cell>
          <cell r="I56">
            <v>12</v>
          </cell>
          <cell r="K56">
            <v>0</v>
          </cell>
          <cell r="L56">
            <v>0</v>
          </cell>
          <cell r="O56">
            <v>0</v>
          </cell>
          <cell r="P56">
            <v>12</v>
          </cell>
          <cell r="R56">
            <v>0</v>
          </cell>
          <cell r="S56">
            <v>0</v>
          </cell>
          <cell r="V56">
            <v>0</v>
          </cell>
          <cell r="W56">
            <v>12</v>
          </cell>
          <cell r="Y56">
            <v>0</v>
          </cell>
          <cell r="Z56">
            <v>0</v>
          </cell>
          <cell r="AC56">
            <v>0</v>
          </cell>
          <cell r="AD56">
            <v>11</v>
          </cell>
          <cell r="AF56">
            <v>0</v>
          </cell>
          <cell r="AG56">
            <v>0</v>
          </cell>
        </row>
        <row r="57">
          <cell r="A57">
            <v>0</v>
          </cell>
          <cell r="B57">
            <v>3</v>
          </cell>
          <cell r="D57">
            <v>0</v>
          </cell>
          <cell r="E57">
            <v>0</v>
          </cell>
          <cell r="H57">
            <v>0</v>
          </cell>
          <cell r="I57">
            <v>13</v>
          </cell>
          <cell r="K57">
            <v>0</v>
          </cell>
          <cell r="L57">
            <v>0</v>
          </cell>
          <cell r="O57">
            <v>0</v>
          </cell>
          <cell r="P57">
            <v>13</v>
          </cell>
          <cell r="R57">
            <v>0</v>
          </cell>
          <cell r="S57">
            <v>0</v>
          </cell>
          <cell r="V57">
            <v>0</v>
          </cell>
          <cell r="W57">
            <v>13</v>
          </cell>
          <cell r="Y57">
            <v>0</v>
          </cell>
          <cell r="Z57">
            <v>0</v>
          </cell>
          <cell r="AC57">
            <v>0</v>
          </cell>
          <cell r="AD57">
            <v>12</v>
          </cell>
          <cell r="AF57">
            <v>0</v>
          </cell>
          <cell r="AG57">
            <v>0</v>
          </cell>
        </row>
        <row r="58">
          <cell r="A58">
            <v>0</v>
          </cell>
          <cell r="B58">
            <v>4</v>
          </cell>
          <cell r="D58">
            <v>0</v>
          </cell>
          <cell r="E58">
            <v>0</v>
          </cell>
          <cell r="H58">
            <v>0</v>
          </cell>
          <cell r="I58">
            <v>14</v>
          </cell>
          <cell r="K58">
            <v>0</v>
          </cell>
          <cell r="L58">
            <v>0</v>
          </cell>
          <cell r="O58">
            <v>0</v>
          </cell>
          <cell r="P58">
            <v>14</v>
          </cell>
          <cell r="R58">
            <v>0</v>
          </cell>
          <cell r="S58">
            <v>0</v>
          </cell>
          <cell r="V58">
            <v>0</v>
          </cell>
          <cell r="W58">
            <v>14</v>
          </cell>
          <cell r="Y58">
            <v>0</v>
          </cell>
          <cell r="Z58">
            <v>0</v>
          </cell>
          <cell r="AC58">
            <v>0</v>
          </cell>
        </row>
        <row r="59">
          <cell r="A59">
            <v>0</v>
          </cell>
          <cell r="B59">
            <v>5</v>
          </cell>
          <cell r="D59">
            <v>0</v>
          </cell>
          <cell r="E59">
            <v>0</v>
          </cell>
          <cell r="H59">
            <v>0</v>
          </cell>
          <cell r="I59">
            <v>15</v>
          </cell>
          <cell r="K59">
            <v>0</v>
          </cell>
          <cell r="L59">
            <v>0</v>
          </cell>
          <cell r="O59">
            <v>0</v>
          </cell>
          <cell r="P59">
            <v>15</v>
          </cell>
          <cell r="R59">
            <v>0</v>
          </cell>
          <cell r="S59">
            <v>0</v>
          </cell>
          <cell r="V59">
            <v>0</v>
          </cell>
          <cell r="W59">
            <v>15</v>
          </cell>
          <cell r="Y59">
            <v>0</v>
          </cell>
          <cell r="Z59">
            <v>0</v>
          </cell>
          <cell r="AC59" t="str">
            <v>Heat 5</v>
          </cell>
          <cell r="AD59" t="str">
            <v>U17G</v>
          </cell>
          <cell r="AE59" t="str">
            <v>800m</v>
          </cell>
          <cell r="AF59" t="str">
            <v>Heat 5</v>
          </cell>
        </row>
        <row r="60">
          <cell r="A60">
            <v>0</v>
          </cell>
          <cell r="B60">
            <v>6</v>
          </cell>
          <cell r="D60">
            <v>0</v>
          </cell>
          <cell r="E60">
            <v>0</v>
          </cell>
          <cell r="H60">
            <v>0</v>
          </cell>
          <cell r="I60">
            <v>16</v>
          </cell>
          <cell r="K60">
            <v>0</v>
          </cell>
          <cell r="L60">
            <v>0</v>
          </cell>
          <cell r="O60">
            <v>0</v>
          </cell>
          <cell r="P60">
            <v>16</v>
          </cell>
          <cell r="R60">
            <v>0</v>
          </cell>
          <cell r="S60">
            <v>0</v>
          </cell>
          <cell r="V60">
            <v>0</v>
          </cell>
          <cell r="W60">
            <v>16</v>
          </cell>
          <cell r="Y60">
            <v>0</v>
          </cell>
          <cell r="Z60">
            <v>0</v>
          </cell>
          <cell r="AC60">
            <v>0</v>
          </cell>
          <cell r="AD60">
            <v>1</v>
          </cell>
          <cell r="AF60">
            <v>0</v>
          </cell>
          <cell r="AG60">
            <v>0</v>
          </cell>
        </row>
        <row r="61">
          <cell r="A61">
            <v>0</v>
          </cell>
          <cell r="B61">
            <v>7</v>
          </cell>
          <cell r="D61">
            <v>0</v>
          </cell>
          <cell r="E61">
            <v>0</v>
          </cell>
          <cell r="H61">
            <v>0</v>
          </cell>
          <cell r="O61">
            <v>0</v>
          </cell>
          <cell r="V61">
            <v>0</v>
          </cell>
          <cell r="AC61">
            <v>0</v>
          </cell>
          <cell r="AD61">
            <v>2</v>
          </cell>
          <cell r="AF61">
            <v>0</v>
          </cell>
          <cell r="AG61">
            <v>0</v>
          </cell>
        </row>
        <row r="62">
          <cell r="A62">
            <v>0</v>
          </cell>
          <cell r="B62">
            <v>8</v>
          </cell>
          <cell r="D62">
            <v>0</v>
          </cell>
          <cell r="E62">
            <v>0</v>
          </cell>
          <cell r="H62" t="str">
            <v>Pool 2</v>
          </cell>
          <cell r="I62" t="str">
            <v>U17G</v>
          </cell>
          <cell r="J62" t="str">
            <v>HJ</v>
          </cell>
          <cell r="K62" t="str">
            <v>Pool 2</v>
          </cell>
          <cell r="L62" t="str">
            <v>Card 2</v>
          </cell>
          <cell r="O62" t="str">
            <v>Pool 2</v>
          </cell>
          <cell r="P62" t="str">
            <v>U17G</v>
          </cell>
          <cell r="Q62" t="str">
            <v>LJ</v>
          </cell>
          <cell r="R62" t="str">
            <v>Pool 2</v>
          </cell>
          <cell r="S62" t="str">
            <v>Card 2</v>
          </cell>
          <cell r="V62" t="str">
            <v>Pool 2</v>
          </cell>
          <cell r="W62" t="str">
            <v>U17G</v>
          </cell>
          <cell r="X62" t="str">
            <v>SP</v>
          </cell>
          <cell r="Y62" t="str">
            <v>Pool 2</v>
          </cell>
          <cell r="Z62" t="str">
            <v>Card 2</v>
          </cell>
          <cell r="AC62">
            <v>0</v>
          </cell>
          <cell r="AD62">
            <v>3</v>
          </cell>
          <cell r="AF62">
            <v>0</v>
          </cell>
          <cell r="AG62">
            <v>0</v>
          </cell>
        </row>
        <row r="63">
          <cell r="A63" t="str">
            <v>Heat 7</v>
          </cell>
          <cell r="H63">
            <v>0</v>
          </cell>
          <cell r="I63">
            <v>1</v>
          </cell>
          <cell r="K63">
            <v>0</v>
          </cell>
          <cell r="L63">
            <v>0</v>
          </cell>
          <cell r="O63">
            <v>0</v>
          </cell>
          <cell r="P63">
            <v>1</v>
          </cell>
          <cell r="R63">
            <v>0</v>
          </cell>
          <cell r="S63">
            <v>0</v>
          </cell>
          <cell r="V63">
            <v>0</v>
          </cell>
          <cell r="W63">
            <v>1</v>
          </cell>
          <cell r="Y63">
            <v>0</v>
          </cell>
          <cell r="Z63">
            <v>0</v>
          </cell>
          <cell r="AC63">
            <v>0</v>
          </cell>
          <cell r="AD63">
            <v>4</v>
          </cell>
          <cell r="AF63">
            <v>0</v>
          </cell>
          <cell r="AG63">
            <v>0</v>
          </cell>
        </row>
        <row r="64">
          <cell r="A64">
            <v>0</v>
          </cell>
          <cell r="B64" t="str">
            <v>U17G</v>
          </cell>
          <cell r="C64" t="str">
            <v>80mH</v>
          </cell>
          <cell r="D64" t="str">
            <v>Heat 7</v>
          </cell>
          <cell r="H64">
            <v>0</v>
          </cell>
          <cell r="I64">
            <v>2</v>
          </cell>
          <cell r="K64">
            <v>0</v>
          </cell>
          <cell r="L64">
            <v>0</v>
          </cell>
          <cell r="O64">
            <v>0</v>
          </cell>
          <cell r="P64">
            <v>2</v>
          </cell>
          <cell r="R64">
            <v>0</v>
          </cell>
          <cell r="S64">
            <v>0</v>
          </cell>
          <cell r="V64">
            <v>0</v>
          </cell>
          <cell r="W64">
            <v>2</v>
          </cell>
          <cell r="Y64">
            <v>0</v>
          </cell>
          <cell r="Z64">
            <v>0</v>
          </cell>
          <cell r="AC64">
            <v>0</v>
          </cell>
          <cell r="AD64">
            <v>5</v>
          </cell>
          <cell r="AF64">
            <v>0</v>
          </cell>
          <cell r="AG64">
            <v>0</v>
          </cell>
        </row>
        <row r="65">
          <cell r="A65">
            <v>0</v>
          </cell>
          <cell r="B65">
            <v>1</v>
          </cell>
          <cell r="D65">
            <v>0</v>
          </cell>
          <cell r="E65">
            <v>0</v>
          </cell>
          <cell r="H65">
            <v>0</v>
          </cell>
          <cell r="I65">
            <v>3</v>
          </cell>
          <cell r="K65">
            <v>0</v>
          </cell>
          <cell r="L65">
            <v>0</v>
          </cell>
          <cell r="O65">
            <v>0</v>
          </cell>
          <cell r="P65">
            <v>3</v>
          </cell>
          <cell r="R65">
            <v>0</v>
          </cell>
          <cell r="S65">
            <v>0</v>
          </cell>
          <cell r="V65">
            <v>0</v>
          </cell>
          <cell r="W65">
            <v>3</v>
          </cell>
          <cell r="Y65">
            <v>0</v>
          </cell>
          <cell r="Z65">
            <v>0</v>
          </cell>
          <cell r="AC65">
            <v>0</v>
          </cell>
          <cell r="AD65">
            <v>6</v>
          </cell>
          <cell r="AF65">
            <v>0</v>
          </cell>
          <cell r="AG65">
            <v>0</v>
          </cell>
        </row>
        <row r="66">
          <cell r="A66">
            <v>0</v>
          </cell>
          <cell r="B66">
            <v>2</v>
          </cell>
          <cell r="D66">
            <v>0</v>
          </cell>
          <cell r="E66">
            <v>0</v>
          </cell>
          <cell r="H66">
            <v>0</v>
          </cell>
          <cell r="I66">
            <v>4</v>
          </cell>
          <cell r="K66">
            <v>0</v>
          </cell>
          <cell r="L66">
            <v>0</v>
          </cell>
          <cell r="O66">
            <v>0</v>
          </cell>
          <cell r="P66">
            <v>4</v>
          </cell>
          <cell r="R66">
            <v>0</v>
          </cell>
          <cell r="S66">
            <v>0</v>
          </cell>
          <cell r="V66">
            <v>0</v>
          </cell>
          <cell r="W66">
            <v>4</v>
          </cell>
          <cell r="Y66">
            <v>0</v>
          </cell>
          <cell r="Z66">
            <v>0</v>
          </cell>
          <cell r="AC66">
            <v>0</v>
          </cell>
          <cell r="AD66">
            <v>7</v>
          </cell>
          <cell r="AF66">
            <v>0</v>
          </cell>
          <cell r="AG66">
            <v>0</v>
          </cell>
        </row>
        <row r="67">
          <cell r="A67">
            <v>0</v>
          </cell>
          <cell r="B67">
            <v>3</v>
          </cell>
          <cell r="D67">
            <v>0</v>
          </cell>
          <cell r="E67">
            <v>0</v>
          </cell>
          <cell r="H67">
            <v>0</v>
          </cell>
          <cell r="I67">
            <v>5</v>
          </cell>
          <cell r="K67">
            <v>0</v>
          </cell>
          <cell r="L67">
            <v>0</v>
          </cell>
          <cell r="O67">
            <v>0</v>
          </cell>
          <cell r="P67">
            <v>5</v>
          </cell>
          <cell r="R67">
            <v>0</v>
          </cell>
          <cell r="S67">
            <v>0</v>
          </cell>
          <cell r="V67">
            <v>0</v>
          </cell>
          <cell r="W67">
            <v>5</v>
          </cell>
          <cell r="Y67">
            <v>0</v>
          </cell>
          <cell r="Z67">
            <v>0</v>
          </cell>
          <cell r="AC67">
            <v>0</v>
          </cell>
          <cell r="AD67">
            <v>8</v>
          </cell>
          <cell r="AF67">
            <v>0</v>
          </cell>
          <cell r="AG67">
            <v>0</v>
          </cell>
        </row>
        <row r="68">
          <cell r="A68">
            <v>0</v>
          </cell>
          <cell r="B68">
            <v>4</v>
          </cell>
          <cell r="D68">
            <v>0</v>
          </cell>
          <cell r="E68">
            <v>0</v>
          </cell>
          <cell r="H68">
            <v>0</v>
          </cell>
          <cell r="I68">
            <v>6</v>
          </cell>
          <cell r="K68">
            <v>0</v>
          </cell>
          <cell r="L68">
            <v>0</v>
          </cell>
          <cell r="O68">
            <v>0</v>
          </cell>
          <cell r="P68">
            <v>6</v>
          </cell>
          <cell r="R68">
            <v>0</v>
          </cell>
          <cell r="S68">
            <v>0</v>
          </cell>
          <cell r="V68">
            <v>0</v>
          </cell>
          <cell r="W68">
            <v>6</v>
          </cell>
          <cell r="Y68">
            <v>0</v>
          </cell>
          <cell r="Z68">
            <v>0</v>
          </cell>
          <cell r="AC68">
            <v>0</v>
          </cell>
          <cell r="AD68">
            <v>9</v>
          </cell>
          <cell r="AF68">
            <v>0</v>
          </cell>
          <cell r="AG68">
            <v>0</v>
          </cell>
        </row>
        <row r="69">
          <cell r="A69">
            <v>0</v>
          </cell>
          <cell r="B69">
            <v>5</v>
          </cell>
          <cell r="D69">
            <v>0</v>
          </cell>
          <cell r="E69">
            <v>0</v>
          </cell>
          <cell r="H69">
            <v>0</v>
          </cell>
          <cell r="I69">
            <v>7</v>
          </cell>
          <cell r="K69">
            <v>0</v>
          </cell>
          <cell r="L69">
            <v>0</v>
          </cell>
          <cell r="O69">
            <v>0</v>
          </cell>
          <cell r="P69">
            <v>7</v>
          </cell>
          <cell r="R69">
            <v>0</v>
          </cell>
          <cell r="S69">
            <v>0</v>
          </cell>
          <cell r="V69">
            <v>0</v>
          </cell>
          <cell r="W69">
            <v>7</v>
          </cell>
          <cell r="Y69">
            <v>0</v>
          </cell>
          <cell r="Z69">
            <v>0</v>
          </cell>
          <cell r="AC69">
            <v>0</v>
          </cell>
          <cell r="AD69">
            <v>10</v>
          </cell>
          <cell r="AF69">
            <v>0</v>
          </cell>
          <cell r="AG69">
            <v>0</v>
          </cell>
        </row>
        <row r="70">
          <cell r="A70">
            <v>0</v>
          </cell>
          <cell r="B70">
            <v>6</v>
          </cell>
          <cell r="D70">
            <v>0</v>
          </cell>
          <cell r="E70">
            <v>0</v>
          </cell>
          <cell r="H70">
            <v>0</v>
          </cell>
          <cell r="I70">
            <v>8</v>
          </cell>
          <cell r="K70">
            <v>0</v>
          </cell>
          <cell r="L70">
            <v>0</v>
          </cell>
          <cell r="O70">
            <v>0</v>
          </cell>
          <cell r="P70">
            <v>8</v>
          </cell>
          <cell r="R70">
            <v>0</v>
          </cell>
          <cell r="S70">
            <v>0</v>
          </cell>
          <cell r="V70">
            <v>0</v>
          </cell>
          <cell r="W70">
            <v>8</v>
          </cell>
          <cell r="Y70">
            <v>0</v>
          </cell>
          <cell r="Z70">
            <v>0</v>
          </cell>
          <cell r="AC70">
            <v>0</v>
          </cell>
          <cell r="AD70">
            <v>11</v>
          </cell>
          <cell r="AF70">
            <v>0</v>
          </cell>
          <cell r="AG70">
            <v>0</v>
          </cell>
        </row>
        <row r="71">
          <cell r="A71">
            <v>0</v>
          </cell>
          <cell r="B71">
            <v>7</v>
          </cell>
          <cell r="D71">
            <v>0</v>
          </cell>
          <cell r="E71">
            <v>0</v>
          </cell>
          <cell r="H71">
            <v>0</v>
          </cell>
          <cell r="I71">
            <v>9</v>
          </cell>
          <cell r="K71">
            <v>0</v>
          </cell>
          <cell r="L71">
            <v>0</v>
          </cell>
          <cell r="O71">
            <v>0</v>
          </cell>
          <cell r="P71">
            <v>9</v>
          </cell>
          <cell r="R71">
            <v>0</v>
          </cell>
          <cell r="S71">
            <v>0</v>
          </cell>
          <cell r="V71">
            <v>0</v>
          </cell>
          <cell r="W71">
            <v>9</v>
          </cell>
          <cell r="Y71">
            <v>0</v>
          </cell>
          <cell r="Z71">
            <v>0</v>
          </cell>
          <cell r="AC71">
            <v>0</v>
          </cell>
          <cell r="AD71">
            <v>12</v>
          </cell>
          <cell r="AF71">
            <v>0</v>
          </cell>
          <cell r="AG71">
            <v>0</v>
          </cell>
        </row>
        <row r="72">
          <cell r="A72">
            <v>0</v>
          </cell>
          <cell r="B72">
            <v>8</v>
          </cell>
          <cell r="D72">
            <v>0</v>
          </cell>
          <cell r="E72">
            <v>0</v>
          </cell>
          <cell r="H72">
            <v>0</v>
          </cell>
          <cell r="I72">
            <v>10</v>
          </cell>
          <cell r="K72">
            <v>0</v>
          </cell>
          <cell r="L72">
            <v>0</v>
          </cell>
          <cell r="O72">
            <v>0</v>
          </cell>
          <cell r="P72">
            <v>10</v>
          </cell>
          <cell r="R72">
            <v>0</v>
          </cell>
          <cell r="S72">
            <v>0</v>
          </cell>
          <cell r="V72">
            <v>0</v>
          </cell>
          <cell r="W72">
            <v>10</v>
          </cell>
          <cell r="Y72">
            <v>0</v>
          </cell>
          <cell r="Z72">
            <v>0</v>
          </cell>
        </row>
        <row r="73">
          <cell r="A73" t="str">
            <v>Heat 8</v>
          </cell>
          <cell r="H73">
            <v>0</v>
          </cell>
          <cell r="I73">
            <v>11</v>
          </cell>
          <cell r="K73">
            <v>0</v>
          </cell>
          <cell r="L73">
            <v>0</v>
          </cell>
          <cell r="O73">
            <v>0</v>
          </cell>
          <cell r="P73">
            <v>11</v>
          </cell>
          <cell r="R73">
            <v>0</v>
          </cell>
          <cell r="S73">
            <v>0</v>
          </cell>
          <cell r="V73">
            <v>0</v>
          </cell>
          <cell r="W73">
            <v>11</v>
          </cell>
          <cell r="Y73">
            <v>0</v>
          </cell>
          <cell r="Z73">
            <v>0</v>
          </cell>
        </row>
        <row r="74">
          <cell r="A74">
            <v>0</v>
          </cell>
          <cell r="B74" t="str">
            <v>U17G</v>
          </cell>
          <cell r="C74" t="str">
            <v>80mH</v>
          </cell>
          <cell r="D74" t="str">
            <v>Heat 8</v>
          </cell>
          <cell r="O74">
            <v>0</v>
          </cell>
          <cell r="P74">
            <v>12</v>
          </cell>
          <cell r="R74">
            <v>0</v>
          </cell>
          <cell r="S74">
            <v>0</v>
          </cell>
          <cell r="V74">
            <v>0</v>
          </cell>
          <cell r="W74">
            <v>12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1</v>
          </cell>
          <cell r="D75">
            <v>0</v>
          </cell>
          <cell r="E75">
            <v>0</v>
          </cell>
          <cell r="O75">
            <v>0</v>
          </cell>
          <cell r="P75">
            <v>13</v>
          </cell>
          <cell r="R75">
            <v>0</v>
          </cell>
          <cell r="S75">
            <v>0</v>
          </cell>
          <cell r="V75">
            <v>0</v>
          </cell>
          <cell r="W75">
            <v>13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2</v>
          </cell>
          <cell r="D76">
            <v>0</v>
          </cell>
          <cell r="E76">
            <v>0</v>
          </cell>
          <cell r="O76">
            <v>0</v>
          </cell>
          <cell r="P76">
            <v>14</v>
          </cell>
          <cell r="R76">
            <v>0</v>
          </cell>
          <cell r="S76">
            <v>0</v>
          </cell>
          <cell r="V76">
            <v>0</v>
          </cell>
          <cell r="W76">
            <v>14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3</v>
          </cell>
          <cell r="D77">
            <v>0</v>
          </cell>
          <cell r="E77">
            <v>0</v>
          </cell>
          <cell r="O77">
            <v>0</v>
          </cell>
          <cell r="P77">
            <v>15</v>
          </cell>
          <cell r="R77">
            <v>0</v>
          </cell>
          <cell r="S77">
            <v>0</v>
          </cell>
          <cell r="V77">
            <v>0</v>
          </cell>
          <cell r="W77">
            <v>15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4</v>
          </cell>
          <cell r="D78">
            <v>0</v>
          </cell>
          <cell r="E78">
            <v>0</v>
          </cell>
          <cell r="O78">
            <v>0</v>
          </cell>
          <cell r="P78">
            <v>16</v>
          </cell>
          <cell r="R78">
            <v>0</v>
          </cell>
          <cell r="S78">
            <v>0</v>
          </cell>
          <cell r="V78">
            <v>0</v>
          </cell>
          <cell r="W78">
            <v>16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5</v>
          </cell>
          <cell r="D79">
            <v>0</v>
          </cell>
          <cell r="E79">
            <v>0</v>
          </cell>
        </row>
        <row r="80">
          <cell r="A80">
            <v>0</v>
          </cell>
          <cell r="B80">
            <v>6</v>
          </cell>
          <cell r="D80">
            <v>0</v>
          </cell>
          <cell r="E80">
            <v>0</v>
          </cell>
        </row>
        <row r="81">
          <cell r="A81">
            <v>0</v>
          </cell>
          <cell r="B81">
            <v>7</v>
          </cell>
          <cell r="D81">
            <v>0</v>
          </cell>
          <cell r="E81">
            <v>0</v>
          </cell>
        </row>
        <row r="82">
          <cell r="A82">
            <v>0</v>
          </cell>
          <cell r="B82">
            <v>8</v>
          </cell>
          <cell r="D82">
            <v>0</v>
          </cell>
          <cell r="E82">
            <v>0</v>
          </cell>
        </row>
        <row r="83">
          <cell r="A83" t="str">
            <v>Heat 9</v>
          </cell>
        </row>
        <row r="84">
          <cell r="A84">
            <v>0</v>
          </cell>
          <cell r="B84" t="str">
            <v>U17G</v>
          </cell>
          <cell r="C84" t="str">
            <v>80mH</v>
          </cell>
          <cell r="D84" t="str">
            <v>Heat 9</v>
          </cell>
        </row>
        <row r="85">
          <cell r="A85">
            <v>0</v>
          </cell>
          <cell r="B85">
            <v>1</v>
          </cell>
          <cell r="D85">
            <v>0</v>
          </cell>
          <cell r="E85">
            <v>0</v>
          </cell>
        </row>
        <row r="86">
          <cell r="A86">
            <v>0</v>
          </cell>
          <cell r="B86">
            <v>2</v>
          </cell>
          <cell r="D86">
            <v>0</v>
          </cell>
          <cell r="E86">
            <v>0</v>
          </cell>
        </row>
        <row r="87">
          <cell r="A87">
            <v>0</v>
          </cell>
          <cell r="B87">
            <v>3</v>
          </cell>
          <cell r="D87">
            <v>0</v>
          </cell>
          <cell r="E87">
            <v>0</v>
          </cell>
        </row>
        <row r="88">
          <cell r="A88">
            <v>0</v>
          </cell>
          <cell r="B88">
            <v>4</v>
          </cell>
          <cell r="D88">
            <v>0</v>
          </cell>
          <cell r="E88">
            <v>0</v>
          </cell>
        </row>
        <row r="89">
          <cell r="A89">
            <v>0</v>
          </cell>
          <cell r="B89">
            <v>5</v>
          </cell>
          <cell r="D89">
            <v>0</v>
          </cell>
          <cell r="E89">
            <v>0</v>
          </cell>
        </row>
        <row r="90">
          <cell r="A90">
            <v>0</v>
          </cell>
          <cell r="B90">
            <v>6</v>
          </cell>
          <cell r="D90">
            <v>0</v>
          </cell>
          <cell r="E90">
            <v>0</v>
          </cell>
        </row>
        <row r="91">
          <cell r="A91">
            <v>0</v>
          </cell>
          <cell r="B91">
            <v>7</v>
          </cell>
          <cell r="D91">
            <v>0</v>
          </cell>
          <cell r="E91">
            <v>0</v>
          </cell>
        </row>
      </sheetData>
      <sheetData sheetId="8">
        <row r="1">
          <cell r="B1" t="str">
            <v>U17B 100m Hurdles</v>
          </cell>
          <cell r="I1" t="str">
            <v>U17B High Jump</v>
          </cell>
          <cell r="P1" t="str">
            <v>U17B Long Jump</v>
          </cell>
          <cell r="W1" t="str">
            <v>U17B Shot</v>
          </cell>
          <cell r="AD1" t="str">
            <v>U17B 1500m</v>
          </cell>
        </row>
        <row r="2">
          <cell r="B2" t="str">
            <v>Pos</v>
          </cell>
          <cell r="C2" t="str">
            <v>Number</v>
          </cell>
          <cell r="D2" t="str">
            <v>Athlete</v>
          </cell>
          <cell r="E2" t="str">
            <v>School</v>
          </cell>
          <cell r="F2" t="str">
            <v>Perf</v>
          </cell>
          <cell r="I2" t="str">
            <v>Pos</v>
          </cell>
          <cell r="J2" t="str">
            <v>Number</v>
          </cell>
          <cell r="K2" t="str">
            <v>Athlete</v>
          </cell>
          <cell r="L2" t="str">
            <v>School</v>
          </cell>
          <cell r="M2" t="str">
            <v>Perf</v>
          </cell>
          <cell r="P2" t="str">
            <v>Pos</v>
          </cell>
          <cell r="Q2" t="str">
            <v>Number</v>
          </cell>
          <cell r="R2" t="str">
            <v>Athlete</v>
          </cell>
          <cell r="S2" t="str">
            <v>School</v>
          </cell>
          <cell r="T2" t="str">
            <v>Perf</v>
          </cell>
          <cell r="W2" t="str">
            <v>Pos</v>
          </cell>
          <cell r="X2" t="str">
            <v>Number</v>
          </cell>
          <cell r="Y2" t="str">
            <v>Athlete</v>
          </cell>
          <cell r="Z2" t="str">
            <v>School</v>
          </cell>
          <cell r="AA2" t="str">
            <v>Perf</v>
          </cell>
          <cell r="AD2" t="str">
            <v>Pos</v>
          </cell>
          <cell r="AE2" t="str">
            <v>Number</v>
          </cell>
          <cell r="AF2" t="str">
            <v>Athlete</v>
          </cell>
          <cell r="AG2" t="str">
            <v>School</v>
          </cell>
          <cell r="AH2" t="str">
            <v>Mins</v>
          </cell>
          <cell r="AI2" t="str">
            <v>S.S</v>
          </cell>
        </row>
        <row r="3">
          <cell r="B3" t="str">
            <v>U17B</v>
          </cell>
          <cell r="C3" t="str">
            <v>100mH</v>
          </cell>
          <cell r="D3" t="str">
            <v>Heat 1</v>
          </cell>
          <cell r="H3" t="str">
            <v>Pool 1</v>
          </cell>
          <cell r="I3" t="str">
            <v>U17B</v>
          </cell>
          <cell r="J3" t="str">
            <v>HJ</v>
          </cell>
          <cell r="K3" t="str">
            <v>Pool 1</v>
          </cell>
          <cell r="L3" t="str">
            <v>Card 1</v>
          </cell>
          <cell r="O3" t="str">
            <v>Pool 1</v>
          </cell>
          <cell r="P3" t="str">
            <v>U17B</v>
          </cell>
          <cell r="Q3" t="str">
            <v>LJ</v>
          </cell>
          <cell r="R3" t="str">
            <v>Pool 1</v>
          </cell>
          <cell r="S3" t="str">
            <v>Card 1</v>
          </cell>
          <cell r="V3" t="str">
            <v>Pool 1</v>
          </cell>
          <cell r="W3" t="str">
            <v>U17B</v>
          </cell>
          <cell r="X3" t="str">
            <v>SP</v>
          </cell>
          <cell r="Y3" t="str">
            <v>Pool 1</v>
          </cell>
          <cell r="Z3" t="str">
            <v>Card 1</v>
          </cell>
          <cell r="AC3" t="str">
            <v>Heat 1</v>
          </cell>
          <cell r="AD3" t="str">
            <v>U17B</v>
          </cell>
          <cell r="AE3" t="str">
            <v>1500m</v>
          </cell>
          <cell r="AF3" t="str">
            <v>Heat 1</v>
          </cell>
        </row>
        <row r="4">
          <cell r="A4" t="str">
            <v>Joe Frew</v>
          </cell>
          <cell r="B4">
            <v>1</v>
          </cell>
          <cell r="C4">
            <v>170</v>
          </cell>
          <cell r="D4" t="str">
            <v>Joe Frew</v>
          </cell>
          <cell r="E4" t="str">
            <v>Piggott</v>
          </cell>
          <cell r="F4">
            <v>15.7</v>
          </cell>
          <cell r="H4" t="str">
            <v>Harry  Booker</v>
          </cell>
          <cell r="I4">
            <v>1</v>
          </cell>
          <cell r="J4">
            <v>164</v>
          </cell>
          <cell r="K4" t="str">
            <v>Harry  Booker</v>
          </cell>
          <cell r="L4" t="str">
            <v>Kennet</v>
          </cell>
          <cell r="M4">
            <v>1.6</v>
          </cell>
          <cell r="O4" t="str">
            <v>Joe Frew</v>
          </cell>
          <cell r="P4">
            <v>1</v>
          </cell>
          <cell r="Q4">
            <v>170</v>
          </cell>
          <cell r="R4" t="str">
            <v>Joe Frew</v>
          </cell>
          <cell r="S4" t="str">
            <v>Piggott</v>
          </cell>
          <cell r="T4">
            <v>5.52</v>
          </cell>
          <cell r="V4" t="str">
            <v>Harry  Booker</v>
          </cell>
          <cell r="W4">
            <v>1</v>
          </cell>
          <cell r="X4">
            <v>164</v>
          </cell>
          <cell r="Y4" t="str">
            <v>Harry  Booker</v>
          </cell>
          <cell r="Z4" t="str">
            <v>Kennet</v>
          </cell>
          <cell r="AA4">
            <v>11.53</v>
          </cell>
          <cell r="AC4" t="str">
            <v>Josh Wright</v>
          </cell>
          <cell r="AD4">
            <v>1</v>
          </cell>
          <cell r="AE4">
            <v>160</v>
          </cell>
          <cell r="AF4" t="str">
            <v>Josh Wright</v>
          </cell>
          <cell r="AG4" t="str">
            <v>Holyport College</v>
          </cell>
          <cell r="AH4">
            <v>4</v>
          </cell>
          <cell r="AI4">
            <v>43</v>
          </cell>
        </row>
        <row r="5">
          <cell r="A5" t="str">
            <v>Harry  Booker</v>
          </cell>
          <cell r="B5">
            <v>2</v>
          </cell>
          <cell r="C5">
            <v>164</v>
          </cell>
          <cell r="D5" t="str">
            <v>Harry  Booker</v>
          </cell>
          <cell r="E5" t="str">
            <v>Kennet</v>
          </cell>
          <cell r="F5">
            <v>16.3</v>
          </cell>
          <cell r="H5" t="str">
            <v>James Ferguson</v>
          </cell>
          <cell r="I5">
            <v>2</v>
          </cell>
          <cell r="J5">
            <v>158</v>
          </cell>
          <cell r="K5" t="str">
            <v>James Ferguson</v>
          </cell>
          <cell r="L5" t="str">
            <v>Desborough</v>
          </cell>
          <cell r="M5">
            <v>1.57</v>
          </cell>
          <cell r="O5" t="str">
            <v>Nathan  Crumpen</v>
          </cell>
          <cell r="P5">
            <v>2</v>
          </cell>
          <cell r="Q5">
            <v>166</v>
          </cell>
          <cell r="R5" t="str">
            <v>Nathan  Crumpen</v>
          </cell>
          <cell r="S5" t="str">
            <v>Kennet</v>
          </cell>
          <cell r="T5">
            <v>5.44</v>
          </cell>
          <cell r="V5" t="str">
            <v>Chris Kennedy</v>
          </cell>
          <cell r="W5">
            <v>2</v>
          </cell>
          <cell r="X5">
            <v>163</v>
          </cell>
          <cell r="Y5" t="str">
            <v>Chris Kennedy</v>
          </cell>
          <cell r="Z5" t="str">
            <v>Holyport College</v>
          </cell>
          <cell r="AA5">
            <v>9.76</v>
          </cell>
          <cell r="AC5" t="str">
            <v>Joe Frew</v>
          </cell>
          <cell r="AD5">
            <v>2</v>
          </cell>
          <cell r="AE5">
            <v>170</v>
          </cell>
          <cell r="AF5" t="str">
            <v>Joe Frew</v>
          </cell>
          <cell r="AG5" t="str">
            <v>Piggott</v>
          </cell>
          <cell r="AH5">
            <v>4</v>
          </cell>
          <cell r="AI5">
            <v>44.8</v>
          </cell>
        </row>
        <row r="6">
          <cell r="A6" t="str">
            <v>James Ferguson</v>
          </cell>
          <cell r="B6">
            <v>3</v>
          </cell>
          <cell r="C6">
            <v>158</v>
          </cell>
          <cell r="D6" t="str">
            <v>James Ferguson</v>
          </cell>
          <cell r="E6" t="str">
            <v>Desborough</v>
          </cell>
          <cell r="F6">
            <v>19.2</v>
          </cell>
          <cell r="H6" t="str">
            <v>Joe Frew</v>
          </cell>
          <cell r="I6">
            <v>3</v>
          </cell>
          <cell r="J6">
            <v>170</v>
          </cell>
          <cell r="K6" t="str">
            <v>Joe Frew</v>
          </cell>
          <cell r="L6" t="str">
            <v>Piggott</v>
          </cell>
          <cell r="M6">
            <v>1.54</v>
          </cell>
          <cell r="O6" t="str">
            <v>Harry Gardner</v>
          </cell>
          <cell r="P6">
            <v>3</v>
          </cell>
          <cell r="Q6">
            <v>157</v>
          </cell>
          <cell r="R6" t="str">
            <v>Harry Gardner</v>
          </cell>
          <cell r="S6" t="str">
            <v>Denefield</v>
          </cell>
          <cell r="T6">
            <v>5.4</v>
          </cell>
          <cell r="V6" t="str">
            <v>Tom  Joyce</v>
          </cell>
          <cell r="W6">
            <v>3</v>
          </cell>
          <cell r="X6">
            <v>165</v>
          </cell>
          <cell r="Y6" t="str">
            <v>Tom  Joyce</v>
          </cell>
          <cell r="Z6" t="str">
            <v>Kennet</v>
          </cell>
          <cell r="AA6">
            <v>9.06</v>
          </cell>
          <cell r="AC6" t="str">
            <v>James Ferguson</v>
          </cell>
          <cell r="AD6">
            <v>3</v>
          </cell>
          <cell r="AE6">
            <v>158</v>
          </cell>
          <cell r="AF6" t="str">
            <v>James Ferguson</v>
          </cell>
          <cell r="AG6" t="str">
            <v>Desborough</v>
          </cell>
          <cell r="AH6">
            <v>4</v>
          </cell>
          <cell r="AI6">
            <v>55</v>
          </cell>
        </row>
        <row r="7">
          <cell r="A7" t="str">
            <v>Chris Kennedy</v>
          </cell>
          <cell r="B7">
            <v>4</v>
          </cell>
          <cell r="C7">
            <v>163</v>
          </cell>
          <cell r="D7" t="str">
            <v>Chris Kennedy</v>
          </cell>
          <cell r="E7" t="str">
            <v>Holyport College</v>
          </cell>
          <cell r="F7">
            <v>21.3</v>
          </cell>
          <cell r="H7" t="str">
            <v>Chris Kennedy</v>
          </cell>
          <cell r="I7">
            <v>4</v>
          </cell>
          <cell r="J7">
            <v>163</v>
          </cell>
          <cell r="K7" t="str">
            <v>Chris Kennedy</v>
          </cell>
          <cell r="L7" t="str">
            <v>Holyport College</v>
          </cell>
          <cell r="M7">
            <v>1.51</v>
          </cell>
          <cell r="O7" t="str">
            <v>Chris Kennedy</v>
          </cell>
          <cell r="P7">
            <v>4</v>
          </cell>
          <cell r="Q7">
            <v>163</v>
          </cell>
          <cell r="R7" t="str">
            <v>Chris Kennedy</v>
          </cell>
          <cell r="S7" t="str">
            <v>Holyport College</v>
          </cell>
          <cell r="T7">
            <v>5.25</v>
          </cell>
          <cell r="V7" t="str">
            <v>Jimmy March</v>
          </cell>
          <cell r="W7">
            <v>4</v>
          </cell>
          <cell r="X7">
            <v>159</v>
          </cell>
          <cell r="Y7" t="str">
            <v>Jimmy March</v>
          </cell>
          <cell r="Z7" t="str">
            <v>Desborough</v>
          </cell>
          <cell r="AA7">
            <v>8.77</v>
          </cell>
          <cell r="AC7" t="str">
            <v>Harry Gardner</v>
          </cell>
          <cell r="AD7">
            <v>4</v>
          </cell>
          <cell r="AE7">
            <v>157</v>
          </cell>
          <cell r="AF7" t="str">
            <v>Harry Gardner</v>
          </cell>
          <cell r="AG7" t="str">
            <v>Denefield</v>
          </cell>
          <cell r="AH7">
            <v>4</v>
          </cell>
          <cell r="AI7">
            <v>57.5</v>
          </cell>
        </row>
        <row r="8">
          <cell r="A8">
            <v>0</v>
          </cell>
          <cell r="B8">
            <v>5</v>
          </cell>
          <cell r="D8">
            <v>0</v>
          </cell>
          <cell r="E8">
            <v>0</v>
          </cell>
          <cell r="H8" t="str">
            <v>Nathan  Crumpen</v>
          </cell>
          <cell r="I8">
            <v>5</v>
          </cell>
          <cell r="J8">
            <v>166</v>
          </cell>
          <cell r="K8" t="str">
            <v>Nathan  Crumpen</v>
          </cell>
          <cell r="L8" t="str">
            <v>Kennet</v>
          </cell>
          <cell r="M8">
            <v>1.48</v>
          </cell>
          <cell r="O8" t="str">
            <v>Harry  Booker</v>
          </cell>
          <cell r="P8">
            <v>5</v>
          </cell>
          <cell r="Q8">
            <v>164</v>
          </cell>
          <cell r="R8" t="str">
            <v>Harry  Booker</v>
          </cell>
          <cell r="S8" t="str">
            <v>Kennet</v>
          </cell>
          <cell r="T8">
            <v>5.11</v>
          </cell>
          <cell r="V8" t="str">
            <v>Josh Wright</v>
          </cell>
          <cell r="W8">
            <v>5</v>
          </cell>
          <cell r="X8">
            <v>160</v>
          </cell>
          <cell r="Y8" t="str">
            <v>Josh Wright</v>
          </cell>
          <cell r="Z8" t="str">
            <v>Holyport College</v>
          </cell>
          <cell r="AA8">
            <v>8.54</v>
          </cell>
          <cell r="AC8" t="str">
            <v>Tom  Joyce</v>
          </cell>
          <cell r="AD8">
            <v>5</v>
          </cell>
          <cell r="AE8">
            <v>165</v>
          </cell>
          <cell r="AF8" t="str">
            <v>Tom  Joyce</v>
          </cell>
          <cell r="AG8" t="str">
            <v>Kennet</v>
          </cell>
          <cell r="AH8">
            <v>5</v>
          </cell>
          <cell r="AI8">
            <v>0.1</v>
          </cell>
        </row>
        <row r="9">
          <cell r="A9">
            <v>0</v>
          </cell>
          <cell r="B9">
            <v>6</v>
          </cell>
          <cell r="D9">
            <v>0</v>
          </cell>
          <cell r="E9">
            <v>0</v>
          </cell>
          <cell r="H9" t="str">
            <v>Harry Gardner</v>
          </cell>
          <cell r="I9">
            <v>6</v>
          </cell>
          <cell r="J9">
            <v>157</v>
          </cell>
          <cell r="K9" t="str">
            <v>Harry Gardner</v>
          </cell>
          <cell r="L9" t="str">
            <v>Denefield</v>
          </cell>
          <cell r="M9">
            <v>1.45</v>
          </cell>
          <cell r="O9" t="str">
            <v>James Ferguson</v>
          </cell>
          <cell r="P9">
            <v>6</v>
          </cell>
          <cell r="Q9">
            <v>158</v>
          </cell>
          <cell r="R9" t="str">
            <v>James Ferguson</v>
          </cell>
          <cell r="S9" t="str">
            <v>Desborough</v>
          </cell>
          <cell r="T9">
            <v>5.06</v>
          </cell>
          <cell r="V9" t="str">
            <v>James Ferguson</v>
          </cell>
          <cell r="W9">
            <v>6</v>
          </cell>
          <cell r="X9">
            <v>158</v>
          </cell>
          <cell r="Y9" t="str">
            <v>James Ferguson</v>
          </cell>
          <cell r="Z9" t="str">
            <v>Desborough</v>
          </cell>
          <cell r="AA9">
            <v>8.24</v>
          </cell>
          <cell r="AC9" t="str">
            <v>Sam Kennerson</v>
          </cell>
          <cell r="AD9">
            <v>6</v>
          </cell>
          <cell r="AE9">
            <v>167</v>
          </cell>
          <cell r="AF9" t="str">
            <v>Sam Kennerson</v>
          </cell>
          <cell r="AG9" t="str">
            <v>Kennet</v>
          </cell>
          <cell r="AH9">
            <v>5</v>
          </cell>
          <cell r="AI9">
            <v>22.4</v>
          </cell>
        </row>
        <row r="10">
          <cell r="A10">
            <v>0</v>
          </cell>
          <cell r="B10">
            <v>7</v>
          </cell>
          <cell r="D10">
            <v>0</v>
          </cell>
          <cell r="E10">
            <v>0</v>
          </cell>
          <cell r="H10" t="str">
            <v>Josh Wright</v>
          </cell>
          <cell r="I10">
            <v>7</v>
          </cell>
          <cell r="J10">
            <v>160</v>
          </cell>
          <cell r="K10" t="str">
            <v>Josh Wright</v>
          </cell>
          <cell r="L10" t="str">
            <v>Holyport College</v>
          </cell>
          <cell r="M10">
            <v>1.45</v>
          </cell>
          <cell r="O10" t="str">
            <v>Josh Thorley</v>
          </cell>
          <cell r="P10">
            <v>7</v>
          </cell>
          <cell r="Q10">
            <v>161</v>
          </cell>
          <cell r="R10" t="str">
            <v>Josh Thorley</v>
          </cell>
          <cell r="S10" t="str">
            <v>Holyport College</v>
          </cell>
          <cell r="T10">
            <v>4.95</v>
          </cell>
          <cell r="V10" t="str">
            <v>Josh Thorley</v>
          </cell>
          <cell r="W10">
            <v>7</v>
          </cell>
          <cell r="X10">
            <v>161</v>
          </cell>
          <cell r="Y10" t="str">
            <v>Josh Thorley</v>
          </cell>
          <cell r="Z10" t="str">
            <v>Holyport College</v>
          </cell>
          <cell r="AA10">
            <v>8.03</v>
          </cell>
          <cell r="AC10" t="str">
            <v>Harry  Booker</v>
          </cell>
          <cell r="AD10">
            <v>7</v>
          </cell>
          <cell r="AE10">
            <v>164</v>
          </cell>
          <cell r="AF10" t="str">
            <v>Harry  Booker</v>
          </cell>
          <cell r="AG10" t="str">
            <v>Kennet</v>
          </cell>
          <cell r="AH10">
            <v>5</v>
          </cell>
          <cell r="AI10">
            <v>34.5</v>
          </cell>
        </row>
        <row r="11">
          <cell r="A11">
            <v>0</v>
          </cell>
          <cell r="B11">
            <v>8</v>
          </cell>
          <cell r="D11">
            <v>0</v>
          </cell>
          <cell r="E11">
            <v>0</v>
          </cell>
          <cell r="H11" t="str">
            <v>Josh Thorley</v>
          </cell>
          <cell r="I11">
            <v>8</v>
          </cell>
          <cell r="J11">
            <v>161</v>
          </cell>
          <cell r="K11" t="str">
            <v>Josh Thorley</v>
          </cell>
          <cell r="L11" t="str">
            <v>Holyport College</v>
          </cell>
          <cell r="M11">
            <v>1.45</v>
          </cell>
          <cell r="O11" t="str">
            <v>Tom  Joyce</v>
          </cell>
          <cell r="P11">
            <v>8</v>
          </cell>
          <cell r="Q11">
            <v>165</v>
          </cell>
          <cell r="R11" t="str">
            <v>Tom  Joyce</v>
          </cell>
          <cell r="S11" t="str">
            <v>Kennet</v>
          </cell>
          <cell r="T11">
            <v>4.76</v>
          </cell>
          <cell r="V11" t="str">
            <v>Harry Gardner</v>
          </cell>
          <cell r="W11">
            <v>8</v>
          </cell>
          <cell r="X11">
            <v>157</v>
          </cell>
          <cell r="Y11" t="str">
            <v>Harry Gardner</v>
          </cell>
          <cell r="Z11" t="str">
            <v>Denefield</v>
          </cell>
          <cell r="AA11">
            <v>7.64</v>
          </cell>
          <cell r="AC11" t="str">
            <v>Nathan  Crumpen</v>
          </cell>
          <cell r="AD11">
            <v>8</v>
          </cell>
          <cell r="AE11">
            <v>166</v>
          </cell>
          <cell r="AF11" t="str">
            <v>Nathan  Crumpen</v>
          </cell>
          <cell r="AG11" t="str">
            <v>Kennet</v>
          </cell>
          <cell r="AH11">
            <v>5</v>
          </cell>
          <cell r="AI11">
            <v>37.2</v>
          </cell>
        </row>
        <row r="12">
          <cell r="A12">
            <v>0</v>
          </cell>
          <cell r="H12" t="str">
            <v>Tom  Joyce</v>
          </cell>
          <cell r="I12">
            <v>9</v>
          </cell>
          <cell r="J12">
            <v>165</v>
          </cell>
          <cell r="K12" t="str">
            <v>Tom  Joyce</v>
          </cell>
          <cell r="L12" t="str">
            <v>Kennet</v>
          </cell>
          <cell r="M12">
            <v>1.45</v>
          </cell>
          <cell r="O12" t="str">
            <v>Josh Wright</v>
          </cell>
          <cell r="P12">
            <v>9</v>
          </cell>
          <cell r="Q12">
            <v>160</v>
          </cell>
          <cell r="R12" t="str">
            <v>Josh Wright</v>
          </cell>
          <cell r="S12" t="str">
            <v>Holyport College</v>
          </cell>
          <cell r="T12">
            <v>4.69</v>
          </cell>
          <cell r="V12" t="str">
            <v>Joe Frew</v>
          </cell>
          <cell r="W12">
            <v>9</v>
          </cell>
          <cell r="X12">
            <v>170</v>
          </cell>
          <cell r="Y12" t="str">
            <v>Joe Frew</v>
          </cell>
          <cell r="Z12" t="str">
            <v>Piggott</v>
          </cell>
          <cell r="AA12">
            <v>7.42</v>
          </cell>
          <cell r="AC12" t="str">
            <v>Josh Thorley</v>
          </cell>
          <cell r="AD12">
            <v>9</v>
          </cell>
          <cell r="AE12">
            <v>161</v>
          </cell>
          <cell r="AF12" t="str">
            <v>Josh Thorley</v>
          </cell>
          <cell r="AG12" t="str">
            <v>Holyport College</v>
          </cell>
          <cell r="AH12">
            <v>5</v>
          </cell>
          <cell r="AI12">
            <v>40.3</v>
          </cell>
        </row>
        <row r="13">
          <cell r="A13" t="str">
            <v>Heat 2</v>
          </cell>
          <cell r="B13" t="str">
            <v>U17B</v>
          </cell>
          <cell r="C13" t="str">
            <v>100mH</v>
          </cell>
          <cell r="D13" t="str">
            <v>Heat 2</v>
          </cell>
          <cell r="H13" t="str">
            <v>Jimmy March</v>
          </cell>
          <cell r="I13">
            <v>10</v>
          </cell>
          <cell r="J13">
            <v>159</v>
          </cell>
          <cell r="K13" t="str">
            <v>Jimmy March</v>
          </cell>
          <cell r="L13" t="str">
            <v>Desborough</v>
          </cell>
          <cell r="M13">
            <v>1.36</v>
          </cell>
          <cell r="O13" t="str">
            <v>Jimmy March</v>
          </cell>
          <cell r="P13">
            <v>10</v>
          </cell>
          <cell r="Q13">
            <v>159</v>
          </cell>
          <cell r="R13" t="str">
            <v>Jimmy March</v>
          </cell>
          <cell r="S13" t="str">
            <v>Desborough</v>
          </cell>
          <cell r="T13">
            <v>4.42</v>
          </cell>
          <cell r="V13" t="str">
            <v>Nathan  Crumpen</v>
          </cell>
          <cell r="W13">
            <v>10</v>
          </cell>
          <cell r="X13">
            <v>166</v>
          </cell>
          <cell r="Y13" t="str">
            <v>Nathan  Crumpen</v>
          </cell>
          <cell r="Z13" t="str">
            <v>Kennet</v>
          </cell>
          <cell r="AA13">
            <v>7</v>
          </cell>
          <cell r="AC13" t="str">
            <v>Chris Kennedy</v>
          </cell>
          <cell r="AD13">
            <v>10</v>
          </cell>
          <cell r="AE13">
            <v>163</v>
          </cell>
          <cell r="AF13" t="str">
            <v>Chris Kennedy</v>
          </cell>
          <cell r="AG13" t="str">
            <v>Holyport College</v>
          </cell>
          <cell r="AH13">
            <v>5</v>
          </cell>
          <cell r="AI13">
            <v>53.9</v>
          </cell>
        </row>
        <row r="14">
          <cell r="A14" t="str">
            <v>Nathan  Crumpen</v>
          </cell>
          <cell r="B14">
            <v>1</v>
          </cell>
          <cell r="C14">
            <v>166</v>
          </cell>
          <cell r="D14" t="str">
            <v>Nathan  Crumpen</v>
          </cell>
          <cell r="E14" t="str">
            <v>Kennet</v>
          </cell>
          <cell r="F14">
            <v>17.9</v>
          </cell>
          <cell r="H14" t="str">
            <v>Sam Kennerson</v>
          </cell>
          <cell r="I14">
            <v>11</v>
          </cell>
          <cell r="J14">
            <v>167</v>
          </cell>
          <cell r="K14" t="str">
            <v>Sam Kennerson</v>
          </cell>
          <cell r="L14" t="str">
            <v>Kennet</v>
          </cell>
          <cell r="M14">
            <v>0</v>
          </cell>
          <cell r="O14" t="str">
            <v>Sam Kennerson</v>
          </cell>
          <cell r="P14">
            <v>11</v>
          </cell>
          <cell r="Q14">
            <v>167</v>
          </cell>
          <cell r="R14" t="str">
            <v>Sam Kennerson</v>
          </cell>
          <cell r="S14" t="str">
            <v>Kennet</v>
          </cell>
          <cell r="T14">
            <v>4.12</v>
          </cell>
          <cell r="V14" t="str">
            <v>Sam Kennerson</v>
          </cell>
          <cell r="W14">
            <v>11</v>
          </cell>
          <cell r="X14">
            <v>167</v>
          </cell>
          <cell r="Y14" t="str">
            <v>Sam Kennerson</v>
          </cell>
          <cell r="Z14" t="str">
            <v>Kennet</v>
          </cell>
          <cell r="AA14">
            <v>6.17</v>
          </cell>
          <cell r="AC14">
            <v>0</v>
          </cell>
          <cell r="AD14">
            <v>11</v>
          </cell>
          <cell r="AF14">
            <v>0</v>
          </cell>
          <cell r="AG14">
            <v>0</v>
          </cell>
        </row>
        <row r="15">
          <cell r="A15" t="str">
            <v>Harry Gardner</v>
          </cell>
          <cell r="B15">
            <v>2</v>
          </cell>
          <cell r="C15">
            <v>157</v>
          </cell>
          <cell r="D15" t="str">
            <v>Harry Gardner</v>
          </cell>
          <cell r="E15" t="str">
            <v>Denefield</v>
          </cell>
          <cell r="F15">
            <v>18.9</v>
          </cell>
          <cell r="H15">
            <v>0</v>
          </cell>
          <cell r="I15">
            <v>12</v>
          </cell>
          <cell r="K15">
            <v>0</v>
          </cell>
          <cell r="L15">
            <v>0</v>
          </cell>
          <cell r="O15">
            <v>0</v>
          </cell>
          <cell r="P15">
            <v>12</v>
          </cell>
          <cell r="R15">
            <v>0</v>
          </cell>
          <cell r="S15">
            <v>0</v>
          </cell>
          <cell r="V15">
            <v>0</v>
          </cell>
          <cell r="W15">
            <v>12</v>
          </cell>
          <cell r="Y15">
            <v>0</v>
          </cell>
          <cell r="Z15">
            <v>0</v>
          </cell>
          <cell r="AC15">
            <v>0</v>
          </cell>
          <cell r="AD15">
            <v>12</v>
          </cell>
          <cell r="AF15">
            <v>0</v>
          </cell>
          <cell r="AG15">
            <v>0</v>
          </cell>
        </row>
        <row r="16">
          <cell r="A16" t="str">
            <v>Josh Wright</v>
          </cell>
          <cell r="B16">
            <v>3</v>
          </cell>
          <cell r="C16">
            <v>160</v>
          </cell>
          <cell r="D16" t="str">
            <v>Josh Wright</v>
          </cell>
          <cell r="E16" t="str">
            <v>Holyport College</v>
          </cell>
          <cell r="F16">
            <v>19.7</v>
          </cell>
          <cell r="H16">
            <v>0</v>
          </cell>
          <cell r="I16">
            <v>13</v>
          </cell>
          <cell r="K16">
            <v>0</v>
          </cell>
          <cell r="L16">
            <v>0</v>
          </cell>
          <cell r="O16">
            <v>0</v>
          </cell>
          <cell r="P16">
            <v>13</v>
          </cell>
          <cell r="R16">
            <v>0</v>
          </cell>
          <cell r="S16">
            <v>0</v>
          </cell>
          <cell r="V16">
            <v>0</v>
          </cell>
          <cell r="W16">
            <v>13</v>
          </cell>
          <cell r="Y16">
            <v>0</v>
          </cell>
          <cell r="Z16">
            <v>0</v>
          </cell>
          <cell r="AC16">
            <v>0</v>
          </cell>
        </row>
        <row r="17">
          <cell r="A17">
            <v>0</v>
          </cell>
          <cell r="B17">
            <v>4</v>
          </cell>
          <cell r="D17">
            <v>0</v>
          </cell>
          <cell r="E17">
            <v>0</v>
          </cell>
          <cell r="H17">
            <v>0</v>
          </cell>
          <cell r="I17">
            <v>14</v>
          </cell>
          <cell r="K17">
            <v>0</v>
          </cell>
          <cell r="L17">
            <v>0</v>
          </cell>
          <cell r="O17">
            <v>0</v>
          </cell>
          <cell r="P17">
            <v>14</v>
          </cell>
          <cell r="R17">
            <v>0</v>
          </cell>
          <cell r="S17">
            <v>0</v>
          </cell>
          <cell r="V17">
            <v>0</v>
          </cell>
          <cell r="W17">
            <v>14</v>
          </cell>
          <cell r="Y17">
            <v>0</v>
          </cell>
          <cell r="Z17">
            <v>0</v>
          </cell>
          <cell r="AC17" t="str">
            <v>Heat 2</v>
          </cell>
          <cell r="AD17" t="str">
            <v>U17B</v>
          </cell>
          <cell r="AE17" t="str">
            <v>1500m</v>
          </cell>
          <cell r="AF17" t="str">
            <v>Heat 2</v>
          </cell>
        </row>
        <row r="18">
          <cell r="A18">
            <v>0</v>
          </cell>
          <cell r="B18">
            <v>5</v>
          </cell>
          <cell r="D18">
            <v>0</v>
          </cell>
          <cell r="E18">
            <v>0</v>
          </cell>
          <cell r="H18">
            <v>0</v>
          </cell>
          <cell r="I18">
            <v>15</v>
          </cell>
          <cell r="K18">
            <v>0</v>
          </cell>
          <cell r="L18">
            <v>0</v>
          </cell>
          <cell r="O18">
            <v>0</v>
          </cell>
          <cell r="P18">
            <v>15</v>
          </cell>
          <cell r="R18">
            <v>0</v>
          </cell>
          <cell r="S18">
            <v>0</v>
          </cell>
          <cell r="V18">
            <v>0</v>
          </cell>
          <cell r="W18">
            <v>15</v>
          </cell>
          <cell r="Y18">
            <v>0</v>
          </cell>
          <cell r="Z18">
            <v>0</v>
          </cell>
          <cell r="AC18">
            <v>0</v>
          </cell>
          <cell r="AD18">
            <v>1</v>
          </cell>
          <cell r="AF18">
            <v>0</v>
          </cell>
          <cell r="AG18">
            <v>0</v>
          </cell>
        </row>
        <row r="19">
          <cell r="A19">
            <v>0</v>
          </cell>
          <cell r="B19">
            <v>6</v>
          </cell>
          <cell r="D19">
            <v>0</v>
          </cell>
          <cell r="E19">
            <v>0</v>
          </cell>
          <cell r="H19">
            <v>0</v>
          </cell>
          <cell r="I19">
            <v>16</v>
          </cell>
          <cell r="K19">
            <v>0</v>
          </cell>
          <cell r="L19">
            <v>0</v>
          </cell>
          <cell r="O19">
            <v>0</v>
          </cell>
          <cell r="P19">
            <v>16</v>
          </cell>
          <cell r="R19">
            <v>0</v>
          </cell>
          <cell r="S19">
            <v>0</v>
          </cell>
          <cell r="V19">
            <v>0</v>
          </cell>
          <cell r="W19">
            <v>16</v>
          </cell>
          <cell r="Y19">
            <v>0</v>
          </cell>
          <cell r="Z19">
            <v>0</v>
          </cell>
          <cell r="AC19">
            <v>0</v>
          </cell>
          <cell r="AD19">
            <v>2</v>
          </cell>
          <cell r="AF19">
            <v>0</v>
          </cell>
          <cell r="AG19">
            <v>0</v>
          </cell>
        </row>
        <row r="20">
          <cell r="A20">
            <v>0</v>
          </cell>
          <cell r="B20">
            <v>7</v>
          </cell>
          <cell r="D20">
            <v>0</v>
          </cell>
          <cell r="E20">
            <v>0</v>
          </cell>
          <cell r="H20">
            <v>0</v>
          </cell>
          <cell r="O20">
            <v>0</v>
          </cell>
          <cell r="V20">
            <v>0</v>
          </cell>
          <cell r="AC20">
            <v>0</v>
          </cell>
          <cell r="AD20">
            <v>3</v>
          </cell>
          <cell r="AF20">
            <v>0</v>
          </cell>
          <cell r="AG20">
            <v>0</v>
          </cell>
        </row>
        <row r="21">
          <cell r="A21">
            <v>0</v>
          </cell>
          <cell r="B21">
            <v>8</v>
          </cell>
          <cell r="D21">
            <v>0</v>
          </cell>
          <cell r="E21">
            <v>0</v>
          </cell>
          <cell r="H21" t="str">
            <v>Pool 1</v>
          </cell>
          <cell r="I21" t="str">
            <v>U17B</v>
          </cell>
          <cell r="J21" t="str">
            <v>HJ</v>
          </cell>
          <cell r="K21" t="str">
            <v>Pool 1</v>
          </cell>
          <cell r="L21" t="str">
            <v>Card 2</v>
          </cell>
          <cell r="O21" t="str">
            <v>Pool 1</v>
          </cell>
          <cell r="P21" t="str">
            <v>U17B</v>
          </cell>
          <cell r="Q21" t="str">
            <v>LJ</v>
          </cell>
          <cell r="R21" t="str">
            <v>Pool 1</v>
          </cell>
          <cell r="S21" t="str">
            <v>Card 2</v>
          </cell>
          <cell r="V21" t="str">
            <v>Pool 1</v>
          </cell>
          <cell r="W21" t="str">
            <v>U17B</v>
          </cell>
          <cell r="X21" t="str">
            <v>SP</v>
          </cell>
          <cell r="Y21" t="str">
            <v>Pool 1</v>
          </cell>
          <cell r="Z21" t="str">
            <v>Card 2</v>
          </cell>
          <cell r="AC21">
            <v>0</v>
          </cell>
          <cell r="AD21">
            <v>4</v>
          </cell>
          <cell r="AF21">
            <v>0</v>
          </cell>
          <cell r="AG21">
            <v>0</v>
          </cell>
        </row>
        <row r="22">
          <cell r="A22">
            <v>0</v>
          </cell>
          <cell r="H22">
            <v>0</v>
          </cell>
          <cell r="I22">
            <v>1</v>
          </cell>
          <cell r="K22">
            <v>0</v>
          </cell>
          <cell r="L22">
            <v>0</v>
          </cell>
          <cell r="O22">
            <v>0</v>
          </cell>
          <cell r="P22">
            <v>1</v>
          </cell>
          <cell r="R22">
            <v>0</v>
          </cell>
          <cell r="S22">
            <v>0</v>
          </cell>
          <cell r="V22">
            <v>0</v>
          </cell>
          <cell r="W22">
            <v>1</v>
          </cell>
          <cell r="Y22">
            <v>0</v>
          </cell>
          <cell r="Z22">
            <v>0</v>
          </cell>
          <cell r="AC22">
            <v>0</v>
          </cell>
          <cell r="AD22">
            <v>5</v>
          </cell>
          <cell r="AF22">
            <v>0</v>
          </cell>
          <cell r="AG22">
            <v>0</v>
          </cell>
        </row>
        <row r="23">
          <cell r="A23" t="str">
            <v>Heat 3</v>
          </cell>
          <cell r="B23" t="str">
            <v>U17B</v>
          </cell>
          <cell r="C23" t="str">
            <v>100mH</v>
          </cell>
          <cell r="D23" t="str">
            <v>Heat 3</v>
          </cell>
          <cell r="H23">
            <v>0</v>
          </cell>
          <cell r="I23">
            <v>2</v>
          </cell>
          <cell r="K23">
            <v>0</v>
          </cell>
          <cell r="L23">
            <v>0</v>
          </cell>
          <cell r="O23">
            <v>0</v>
          </cell>
          <cell r="P23">
            <v>2</v>
          </cell>
          <cell r="R23">
            <v>0</v>
          </cell>
          <cell r="S23">
            <v>0</v>
          </cell>
          <cell r="V23">
            <v>0</v>
          </cell>
          <cell r="W23">
            <v>2</v>
          </cell>
          <cell r="Y23">
            <v>0</v>
          </cell>
          <cell r="Z23">
            <v>0</v>
          </cell>
          <cell r="AC23">
            <v>0</v>
          </cell>
          <cell r="AD23">
            <v>6</v>
          </cell>
          <cell r="AF23">
            <v>0</v>
          </cell>
          <cell r="AG23">
            <v>0</v>
          </cell>
        </row>
        <row r="24">
          <cell r="A24" t="str">
            <v>Josh Thorley</v>
          </cell>
          <cell r="B24">
            <v>1</v>
          </cell>
          <cell r="C24">
            <v>161</v>
          </cell>
          <cell r="D24" t="str">
            <v>Josh Thorley</v>
          </cell>
          <cell r="E24" t="str">
            <v>Holyport College</v>
          </cell>
          <cell r="F24">
            <v>18.3</v>
          </cell>
          <cell r="H24">
            <v>0</v>
          </cell>
          <cell r="I24">
            <v>3</v>
          </cell>
          <cell r="K24">
            <v>0</v>
          </cell>
          <cell r="L24">
            <v>0</v>
          </cell>
          <cell r="O24">
            <v>0</v>
          </cell>
          <cell r="P24">
            <v>3</v>
          </cell>
          <cell r="R24">
            <v>0</v>
          </cell>
          <cell r="S24">
            <v>0</v>
          </cell>
          <cell r="V24">
            <v>0</v>
          </cell>
          <cell r="W24">
            <v>3</v>
          </cell>
          <cell r="Y24">
            <v>0</v>
          </cell>
          <cell r="Z24">
            <v>0</v>
          </cell>
          <cell r="AC24">
            <v>0</v>
          </cell>
          <cell r="AD24">
            <v>7</v>
          </cell>
          <cell r="AF24">
            <v>0</v>
          </cell>
          <cell r="AG24">
            <v>0</v>
          </cell>
        </row>
        <row r="25">
          <cell r="A25" t="str">
            <v>Jimmy March</v>
          </cell>
          <cell r="B25">
            <v>2</v>
          </cell>
          <cell r="C25">
            <v>159</v>
          </cell>
          <cell r="D25" t="str">
            <v>Jimmy March</v>
          </cell>
          <cell r="E25" t="str">
            <v>Desborough</v>
          </cell>
          <cell r="F25">
            <v>19.6</v>
          </cell>
          <cell r="H25">
            <v>0</v>
          </cell>
          <cell r="I25">
            <v>4</v>
          </cell>
          <cell r="K25">
            <v>0</v>
          </cell>
          <cell r="L25">
            <v>0</v>
          </cell>
          <cell r="O25">
            <v>0</v>
          </cell>
          <cell r="P25">
            <v>4</v>
          </cell>
          <cell r="R25">
            <v>0</v>
          </cell>
          <cell r="S25">
            <v>0</v>
          </cell>
          <cell r="V25">
            <v>0</v>
          </cell>
          <cell r="W25">
            <v>4</v>
          </cell>
          <cell r="Y25">
            <v>0</v>
          </cell>
          <cell r="Z25">
            <v>0</v>
          </cell>
          <cell r="AC25">
            <v>0</v>
          </cell>
          <cell r="AD25">
            <v>8</v>
          </cell>
          <cell r="AF25">
            <v>0</v>
          </cell>
          <cell r="AG25">
            <v>0</v>
          </cell>
        </row>
        <row r="26">
          <cell r="A26" t="str">
            <v>Sam Kennerson</v>
          </cell>
          <cell r="B26">
            <v>3</v>
          </cell>
          <cell r="C26">
            <v>167</v>
          </cell>
          <cell r="D26" t="str">
            <v>Sam Kennerson</v>
          </cell>
          <cell r="E26" t="str">
            <v>Kennet</v>
          </cell>
          <cell r="F26">
            <v>21</v>
          </cell>
          <cell r="H26">
            <v>0</v>
          </cell>
          <cell r="I26">
            <v>5</v>
          </cell>
          <cell r="K26">
            <v>0</v>
          </cell>
          <cell r="L26">
            <v>0</v>
          </cell>
          <cell r="O26">
            <v>0</v>
          </cell>
          <cell r="P26">
            <v>5</v>
          </cell>
          <cell r="R26">
            <v>0</v>
          </cell>
          <cell r="S26">
            <v>0</v>
          </cell>
          <cell r="V26">
            <v>0</v>
          </cell>
          <cell r="W26">
            <v>5</v>
          </cell>
          <cell r="Y26">
            <v>0</v>
          </cell>
          <cell r="Z26">
            <v>0</v>
          </cell>
          <cell r="AC26">
            <v>0</v>
          </cell>
          <cell r="AD26">
            <v>9</v>
          </cell>
          <cell r="AF26">
            <v>0</v>
          </cell>
          <cell r="AG26">
            <v>0</v>
          </cell>
        </row>
        <row r="27">
          <cell r="A27" t="str">
            <v>Tom  Joyce</v>
          </cell>
          <cell r="B27">
            <v>4</v>
          </cell>
          <cell r="C27">
            <v>165</v>
          </cell>
          <cell r="D27" t="str">
            <v>Tom  Joyce</v>
          </cell>
          <cell r="E27" t="str">
            <v>Kennet</v>
          </cell>
          <cell r="F27">
            <v>22.4</v>
          </cell>
          <cell r="H27">
            <v>0</v>
          </cell>
          <cell r="I27">
            <v>6</v>
          </cell>
          <cell r="K27">
            <v>0</v>
          </cell>
          <cell r="L27">
            <v>0</v>
          </cell>
          <cell r="O27">
            <v>0</v>
          </cell>
          <cell r="P27">
            <v>6</v>
          </cell>
          <cell r="R27">
            <v>0</v>
          </cell>
          <cell r="S27">
            <v>0</v>
          </cell>
          <cell r="V27">
            <v>0</v>
          </cell>
          <cell r="W27">
            <v>6</v>
          </cell>
          <cell r="Y27">
            <v>0</v>
          </cell>
          <cell r="Z27">
            <v>0</v>
          </cell>
          <cell r="AC27">
            <v>0</v>
          </cell>
          <cell r="AD27">
            <v>10</v>
          </cell>
          <cell r="AF27">
            <v>0</v>
          </cell>
          <cell r="AG27">
            <v>0</v>
          </cell>
        </row>
        <row r="28">
          <cell r="A28">
            <v>0</v>
          </cell>
          <cell r="B28">
            <v>5</v>
          </cell>
          <cell r="D28">
            <v>0</v>
          </cell>
          <cell r="E28">
            <v>0</v>
          </cell>
          <cell r="H28">
            <v>0</v>
          </cell>
          <cell r="I28">
            <v>7</v>
          </cell>
          <cell r="K28">
            <v>0</v>
          </cell>
          <cell r="L28">
            <v>0</v>
          </cell>
          <cell r="O28">
            <v>0</v>
          </cell>
          <cell r="P28">
            <v>7</v>
          </cell>
          <cell r="R28">
            <v>0</v>
          </cell>
          <cell r="S28">
            <v>0</v>
          </cell>
          <cell r="V28">
            <v>0</v>
          </cell>
          <cell r="W28">
            <v>7</v>
          </cell>
          <cell r="Y28">
            <v>0</v>
          </cell>
          <cell r="Z28">
            <v>0</v>
          </cell>
          <cell r="AC28">
            <v>0</v>
          </cell>
          <cell r="AD28">
            <v>11</v>
          </cell>
          <cell r="AF28">
            <v>0</v>
          </cell>
          <cell r="AG28">
            <v>0</v>
          </cell>
        </row>
        <row r="29">
          <cell r="A29">
            <v>0</v>
          </cell>
          <cell r="B29">
            <v>6</v>
          </cell>
          <cell r="D29">
            <v>0</v>
          </cell>
          <cell r="E29">
            <v>0</v>
          </cell>
          <cell r="H29">
            <v>0</v>
          </cell>
          <cell r="I29">
            <v>8</v>
          </cell>
          <cell r="K29">
            <v>0</v>
          </cell>
          <cell r="L29">
            <v>0</v>
          </cell>
          <cell r="O29">
            <v>0</v>
          </cell>
          <cell r="P29">
            <v>8</v>
          </cell>
          <cell r="R29">
            <v>0</v>
          </cell>
          <cell r="S29">
            <v>0</v>
          </cell>
          <cell r="V29">
            <v>0</v>
          </cell>
          <cell r="W29">
            <v>8</v>
          </cell>
          <cell r="Y29">
            <v>0</v>
          </cell>
          <cell r="Z29">
            <v>0</v>
          </cell>
          <cell r="AC29">
            <v>0</v>
          </cell>
          <cell r="AD29">
            <v>12</v>
          </cell>
          <cell r="AF29">
            <v>0</v>
          </cell>
          <cell r="AG29">
            <v>0</v>
          </cell>
        </row>
        <row r="30">
          <cell r="A30">
            <v>0</v>
          </cell>
          <cell r="B30">
            <v>7</v>
          </cell>
          <cell r="D30">
            <v>0</v>
          </cell>
          <cell r="E30">
            <v>0</v>
          </cell>
          <cell r="H30">
            <v>0</v>
          </cell>
          <cell r="I30">
            <v>9</v>
          </cell>
          <cell r="K30">
            <v>0</v>
          </cell>
          <cell r="L30">
            <v>0</v>
          </cell>
          <cell r="O30">
            <v>0</v>
          </cell>
          <cell r="P30">
            <v>9</v>
          </cell>
          <cell r="R30">
            <v>0</v>
          </cell>
          <cell r="S30">
            <v>0</v>
          </cell>
          <cell r="V30">
            <v>0</v>
          </cell>
          <cell r="W30">
            <v>9</v>
          </cell>
          <cell r="Y30">
            <v>0</v>
          </cell>
          <cell r="Z30">
            <v>0</v>
          </cell>
          <cell r="AC30">
            <v>0</v>
          </cell>
        </row>
        <row r="31">
          <cell r="A31">
            <v>0</v>
          </cell>
          <cell r="B31">
            <v>8</v>
          </cell>
          <cell r="D31">
            <v>0</v>
          </cell>
          <cell r="E31">
            <v>0</v>
          </cell>
          <cell r="H31">
            <v>0</v>
          </cell>
          <cell r="I31">
            <v>10</v>
          </cell>
          <cell r="K31">
            <v>0</v>
          </cell>
          <cell r="L31">
            <v>0</v>
          </cell>
          <cell r="O31">
            <v>0</v>
          </cell>
          <cell r="P31">
            <v>10</v>
          </cell>
          <cell r="R31">
            <v>0</v>
          </cell>
          <cell r="S31">
            <v>0</v>
          </cell>
          <cell r="V31">
            <v>0</v>
          </cell>
          <cell r="W31">
            <v>10</v>
          </cell>
          <cell r="Y31">
            <v>0</v>
          </cell>
          <cell r="Z31">
            <v>0</v>
          </cell>
          <cell r="AC31" t="str">
            <v>Heat 3</v>
          </cell>
          <cell r="AD31" t="str">
            <v>U17B</v>
          </cell>
          <cell r="AE31" t="str">
            <v>1500m</v>
          </cell>
          <cell r="AF31" t="str">
            <v>Heat 3</v>
          </cell>
        </row>
        <row r="32">
          <cell r="A32">
            <v>0</v>
          </cell>
          <cell r="H32">
            <v>0</v>
          </cell>
          <cell r="I32">
            <v>11</v>
          </cell>
          <cell r="K32">
            <v>0</v>
          </cell>
          <cell r="L32">
            <v>0</v>
          </cell>
          <cell r="O32">
            <v>0</v>
          </cell>
          <cell r="P32">
            <v>11</v>
          </cell>
          <cell r="R32">
            <v>0</v>
          </cell>
          <cell r="S32">
            <v>0</v>
          </cell>
          <cell r="V32">
            <v>0</v>
          </cell>
          <cell r="W32">
            <v>11</v>
          </cell>
          <cell r="Y32">
            <v>0</v>
          </cell>
          <cell r="Z32">
            <v>0</v>
          </cell>
          <cell r="AC32">
            <v>0</v>
          </cell>
          <cell r="AD32">
            <v>1</v>
          </cell>
          <cell r="AF32">
            <v>0</v>
          </cell>
          <cell r="AG32">
            <v>0</v>
          </cell>
        </row>
        <row r="33">
          <cell r="A33" t="str">
            <v>Heat 4</v>
          </cell>
          <cell r="B33" t="str">
            <v>U17B</v>
          </cell>
          <cell r="C33" t="str">
            <v>100mH</v>
          </cell>
          <cell r="D33" t="str">
            <v>Heat 4</v>
          </cell>
          <cell r="H33">
            <v>0</v>
          </cell>
          <cell r="I33">
            <v>12</v>
          </cell>
          <cell r="K33">
            <v>0</v>
          </cell>
          <cell r="L33">
            <v>0</v>
          </cell>
          <cell r="O33">
            <v>0</v>
          </cell>
          <cell r="P33">
            <v>12</v>
          </cell>
          <cell r="R33">
            <v>0</v>
          </cell>
          <cell r="S33">
            <v>0</v>
          </cell>
          <cell r="V33">
            <v>0</v>
          </cell>
          <cell r="W33">
            <v>12</v>
          </cell>
          <cell r="Y33">
            <v>0</v>
          </cell>
          <cell r="Z33">
            <v>0</v>
          </cell>
          <cell r="AC33">
            <v>0</v>
          </cell>
          <cell r="AD33">
            <v>2</v>
          </cell>
          <cell r="AF33">
            <v>0</v>
          </cell>
          <cell r="AG33">
            <v>0</v>
          </cell>
        </row>
        <row r="34">
          <cell r="A34">
            <v>0</v>
          </cell>
          <cell r="B34">
            <v>1</v>
          </cell>
          <cell r="D34">
            <v>0</v>
          </cell>
          <cell r="E34">
            <v>0</v>
          </cell>
          <cell r="H34">
            <v>0</v>
          </cell>
          <cell r="I34">
            <v>13</v>
          </cell>
          <cell r="K34">
            <v>0</v>
          </cell>
          <cell r="L34">
            <v>0</v>
          </cell>
          <cell r="O34">
            <v>0</v>
          </cell>
          <cell r="P34">
            <v>13</v>
          </cell>
          <cell r="R34">
            <v>0</v>
          </cell>
          <cell r="S34">
            <v>0</v>
          </cell>
          <cell r="V34">
            <v>0</v>
          </cell>
          <cell r="W34">
            <v>13</v>
          </cell>
          <cell r="Y34">
            <v>0</v>
          </cell>
          <cell r="Z34">
            <v>0</v>
          </cell>
          <cell r="AC34">
            <v>0</v>
          </cell>
          <cell r="AD34">
            <v>3</v>
          </cell>
          <cell r="AF34">
            <v>0</v>
          </cell>
          <cell r="AG34">
            <v>0</v>
          </cell>
        </row>
        <row r="35">
          <cell r="A35">
            <v>0</v>
          </cell>
          <cell r="B35">
            <v>2</v>
          </cell>
          <cell r="D35">
            <v>0</v>
          </cell>
          <cell r="E35">
            <v>0</v>
          </cell>
          <cell r="H35">
            <v>0</v>
          </cell>
          <cell r="I35">
            <v>14</v>
          </cell>
          <cell r="K35">
            <v>0</v>
          </cell>
          <cell r="L35">
            <v>0</v>
          </cell>
          <cell r="O35">
            <v>0</v>
          </cell>
          <cell r="P35">
            <v>14</v>
          </cell>
          <cell r="R35">
            <v>0</v>
          </cell>
          <cell r="S35">
            <v>0</v>
          </cell>
          <cell r="V35">
            <v>0</v>
          </cell>
          <cell r="W35">
            <v>14</v>
          </cell>
          <cell r="Y35">
            <v>0</v>
          </cell>
          <cell r="Z35">
            <v>0</v>
          </cell>
          <cell r="AC35">
            <v>0</v>
          </cell>
          <cell r="AD35">
            <v>4</v>
          </cell>
          <cell r="AF35">
            <v>0</v>
          </cell>
          <cell r="AG35">
            <v>0</v>
          </cell>
        </row>
        <row r="36">
          <cell r="A36">
            <v>0</v>
          </cell>
          <cell r="B36">
            <v>3</v>
          </cell>
          <cell r="D36">
            <v>0</v>
          </cell>
          <cell r="E36">
            <v>0</v>
          </cell>
          <cell r="H36">
            <v>0</v>
          </cell>
          <cell r="I36">
            <v>15</v>
          </cell>
          <cell r="K36">
            <v>0</v>
          </cell>
          <cell r="L36">
            <v>0</v>
          </cell>
          <cell r="O36">
            <v>0</v>
          </cell>
          <cell r="P36">
            <v>15</v>
          </cell>
          <cell r="R36">
            <v>0</v>
          </cell>
          <cell r="S36">
            <v>0</v>
          </cell>
          <cell r="V36">
            <v>0</v>
          </cell>
          <cell r="W36">
            <v>15</v>
          </cell>
          <cell r="Y36">
            <v>0</v>
          </cell>
          <cell r="Z36">
            <v>0</v>
          </cell>
          <cell r="AC36">
            <v>0</v>
          </cell>
          <cell r="AD36">
            <v>5</v>
          </cell>
          <cell r="AF36">
            <v>0</v>
          </cell>
          <cell r="AG36">
            <v>0</v>
          </cell>
        </row>
        <row r="37">
          <cell r="A37">
            <v>0</v>
          </cell>
          <cell r="B37">
            <v>4</v>
          </cell>
          <cell r="D37">
            <v>0</v>
          </cell>
          <cell r="E37">
            <v>0</v>
          </cell>
          <cell r="H37">
            <v>0</v>
          </cell>
          <cell r="I37">
            <v>16</v>
          </cell>
          <cell r="K37">
            <v>0</v>
          </cell>
          <cell r="L37">
            <v>0</v>
          </cell>
          <cell r="O37">
            <v>0</v>
          </cell>
          <cell r="P37">
            <v>16</v>
          </cell>
          <cell r="R37">
            <v>0</v>
          </cell>
          <cell r="S37">
            <v>0</v>
          </cell>
          <cell r="V37">
            <v>0</v>
          </cell>
          <cell r="W37">
            <v>16</v>
          </cell>
          <cell r="Y37">
            <v>0</v>
          </cell>
          <cell r="Z37">
            <v>0</v>
          </cell>
          <cell r="AC37">
            <v>0</v>
          </cell>
          <cell r="AD37">
            <v>6</v>
          </cell>
          <cell r="AF37">
            <v>0</v>
          </cell>
          <cell r="AG37">
            <v>0</v>
          </cell>
        </row>
        <row r="38">
          <cell r="A38">
            <v>0</v>
          </cell>
          <cell r="B38">
            <v>5</v>
          </cell>
          <cell r="D38">
            <v>0</v>
          </cell>
          <cell r="E38">
            <v>0</v>
          </cell>
          <cell r="H38">
            <v>0</v>
          </cell>
          <cell r="O38">
            <v>0</v>
          </cell>
          <cell r="AC38">
            <v>0</v>
          </cell>
          <cell r="AD38">
            <v>7</v>
          </cell>
          <cell r="AF38">
            <v>0</v>
          </cell>
          <cell r="AG38">
            <v>0</v>
          </cell>
        </row>
        <row r="39">
          <cell r="A39">
            <v>0</v>
          </cell>
          <cell r="B39">
            <v>6</v>
          </cell>
          <cell r="D39">
            <v>0</v>
          </cell>
          <cell r="E39">
            <v>0</v>
          </cell>
          <cell r="H39">
            <v>0</v>
          </cell>
          <cell r="O39">
            <v>0</v>
          </cell>
          <cell r="AC39">
            <v>0</v>
          </cell>
          <cell r="AD39">
            <v>8</v>
          </cell>
          <cell r="AF39">
            <v>0</v>
          </cell>
          <cell r="AG39">
            <v>0</v>
          </cell>
        </row>
        <row r="40">
          <cell r="A40">
            <v>0</v>
          </cell>
          <cell r="B40">
            <v>7</v>
          </cell>
          <cell r="D40">
            <v>0</v>
          </cell>
          <cell r="E40">
            <v>0</v>
          </cell>
          <cell r="H40">
            <v>0</v>
          </cell>
          <cell r="O40">
            <v>0</v>
          </cell>
          <cell r="AC40">
            <v>0</v>
          </cell>
          <cell r="AD40">
            <v>9</v>
          </cell>
          <cell r="AF40">
            <v>0</v>
          </cell>
          <cell r="AG40">
            <v>0</v>
          </cell>
        </row>
        <row r="41">
          <cell r="A41">
            <v>0</v>
          </cell>
          <cell r="B41">
            <v>8</v>
          </cell>
          <cell r="D41">
            <v>0</v>
          </cell>
          <cell r="E41">
            <v>0</v>
          </cell>
          <cell r="H41">
            <v>0</v>
          </cell>
          <cell r="O41">
            <v>0</v>
          </cell>
          <cell r="AC41">
            <v>0</v>
          </cell>
          <cell r="AD41">
            <v>10</v>
          </cell>
          <cell r="AF41">
            <v>0</v>
          </cell>
          <cell r="AG41">
            <v>0</v>
          </cell>
        </row>
        <row r="42">
          <cell r="A42">
            <v>0</v>
          </cell>
          <cell r="H42">
            <v>0</v>
          </cell>
          <cell r="O42">
            <v>0</v>
          </cell>
          <cell r="AC42">
            <v>0</v>
          </cell>
          <cell r="AD42">
            <v>11</v>
          </cell>
          <cell r="AF42">
            <v>0</v>
          </cell>
          <cell r="AG42">
            <v>0</v>
          </cell>
        </row>
        <row r="43">
          <cell r="A43" t="str">
            <v>Heat 5</v>
          </cell>
          <cell r="H43">
            <v>0</v>
          </cell>
          <cell r="O43">
            <v>0</v>
          </cell>
          <cell r="V43">
            <v>0</v>
          </cell>
          <cell r="AC43">
            <v>0</v>
          </cell>
          <cell r="AD43">
            <v>12</v>
          </cell>
          <cell r="AF43">
            <v>0</v>
          </cell>
          <cell r="AG43">
            <v>0</v>
          </cell>
        </row>
        <row r="44">
          <cell r="A44">
            <v>0</v>
          </cell>
          <cell r="B44" t="str">
            <v>U17B</v>
          </cell>
          <cell r="C44" t="str">
            <v>100mH</v>
          </cell>
          <cell r="D44" t="str">
            <v>Heat 5</v>
          </cell>
          <cell r="H44" t="str">
            <v>Pool 2</v>
          </cell>
          <cell r="I44" t="str">
            <v>U17B</v>
          </cell>
          <cell r="J44" t="str">
            <v>HJ</v>
          </cell>
          <cell r="K44" t="str">
            <v>Pool 2</v>
          </cell>
          <cell r="L44" t="str">
            <v>Card 1</v>
          </cell>
          <cell r="O44" t="str">
            <v>Pool 2</v>
          </cell>
          <cell r="P44" t="str">
            <v>U17B</v>
          </cell>
          <cell r="Q44" t="str">
            <v>LJ</v>
          </cell>
          <cell r="R44" t="str">
            <v>Pool 2</v>
          </cell>
          <cell r="S44" t="str">
            <v>Card 1</v>
          </cell>
          <cell r="V44" t="str">
            <v>Pool 2</v>
          </cell>
          <cell r="W44" t="str">
            <v>U17B</v>
          </cell>
          <cell r="X44" t="str">
            <v>SP</v>
          </cell>
          <cell r="Y44" t="str">
            <v>Pool 2</v>
          </cell>
          <cell r="Z44" t="str">
            <v>Card 1</v>
          </cell>
          <cell r="AC44" t="str">
            <v/>
          </cell>
          <cell r="AF44" t="str">
            <v/>
          </cell>
          <cell r="AG44" t="str">
            <v/>
          </cell>
        </row>
        <row r="45">
          <cell r="A45">
            <v>0</v>
          </cell>
          <cell r="B45">
            <v>1</v>
          </cell>
          <cell r="D45">
            <v>0</v>
          </cell>
          <cell r="E45">
            <v>0</v>
          </cell>
          <cell r="H45">
            <v>0</v>
          </cell>
          <cell r="I45">
            <v>1</v>
          </cell>
          <cell r="K45">
            <v>0</v>
          </cell>
          <cell r="L45">
            <v>0</v>
          </cell>
          <cell r="O45">
            <v>0</v>
          </cell>
          <cell r="P45">
            <v>1</v>
          </cell>
          <cell r="R45">
            <v>0</v>
          </cell>
          <cell r="S45">
            <v>0</v>
          </cell>
          <cell r="V45">
            <v>0</v>
          </cell>
          <cell r="W45">
            <v>1</v>
          </cell>
          <cell r="Y45">
            <v>0</v>
          </cell>
          <cell r="Z45">
            <v>0</v>
          </cell>
          <cell r="AC45" t="str">
            <v>Heat 4</v>
          </cell>
          <cell r="AD45" t="str">
            <v>U17B</v>
          </cell>
          <cell r="AE45" t="str">
            <v>1500m</v>
          </cell>
          <cell r="AF45" t="str">
            <v>Heat 4</v>
          </cell>
        </row>
        <row r="46">
          <cell r="A46">
            <v>0</v>
          </cell>
          <cell r="B46">
            <v>2</v>
          </cell>
          <cell r="D46">
            <v>0</v>
          </cell>
          <cell r="E46">
            <v>0</v>
          </cell>
          <cell r="H46">
            <v>0</v>
          </cell>
          <cell r="I46">
            <v>2</v>
          </cell>
          <cell r="K46">
            <v>0</v>
          </cell>
          <cell r="L46">
            <v>0</v>
          </cell>
          <cell r="O46">
            <v>0</v>
          </cell>
          <cell r="P46">
            <v>2</v>
          </cell>
          <cell r="R46">
            <v>0</v>
          </cell>
          <cell r="S46">
            <v>0</v>
          </cell>
          <cell r="V46">
            <v>0</v>
          </cell>
          <cell r="W46">
            <v>2</v>
          </cell>
          <cell r="Y46">
            <v>0</v>
          </cell>
          <cell r="Z46">
            <v>0</v>
          </cell>
          <cell r="AC46">
            <v>0</v>
          </cell>
          <cell r="AD46">
            <v>1</v>
          </cell>
          <cell r="AF46">
            <v>0</v>
          </cell>
          <cell r="AG46">
            <v>0</v>
          </cell>
        </row>
        <row r="47">
          <cell r="A47">
            <v>0</v>
          </cell>
          <cell r="B47">
            <v>3</v>
          </cell>
          <cell r="D47">
            <v>0</v>
          </cell>
          <cell r="E47">
            <v>0</v>
          </cell>
          <cell r="H47">
            <v>0</v>
          </cell>
          <cell r="I47">
            <v>3</v>
          </cell>
          <cell r="K47">
            <v>0</v>
          </cell>
          <cell r="L47">
            <v>0</v>
          </cell>
          <cell r="O47">
            <v>0</v>
          </cell>
          <cell r="P47">
            <v>3</v>
          </cell>
          <cell r="R47">
            <v>0</v>
          </cell>
          <cell r="S47">
            <v>0</v>
          </cell>
          <cell r="V47">
            <v>0</v>
          </cell>
          <cell r="W47">
            <v>3</v>
          </cell>
          <cell r="Y47">
            <v>0</v>
          </cell>
          <cell r="Z47">
            <v>0</v>
          </cell>
          <cell r="AC47">
            <v>0</v>
          </cell>
          <cell r="AD47">
            <v>2</v>
          </cell>
          <cell r="AF47">
            <v>0</v>
          </cell>
          <cell r="AG47">
            <v>0</v>
          </cell>
        </row>
        <row r="48">
          <cell r="A48">
            <v>0</v>
          </cell>
          <cell r="B48">
            <v>4</v>
          </cell>
          <cell r="D48">
            <v>0</v>
          </cell>
          <cell r="E48">
            <v>0</v>
          </cell>
          <cell r="H48">
            <v>0</v>
          </cell>
          <cell r="I48">
            <v>4</v>
          </cell>
          <cell r="K48">
            <v>0</v>
          </cell>
          <cell r="L48">
            <v>0</v>
          </cell>
          <cell r="O48">
            <v>0</v>
          </cell>
          <cell r="P48">
            <v>4</v>
          </cell>
          <cell r="R48">
            <v>0</v>
          </cell>
          <cell r="S48">
            <v>0</v>
          </cell>
          <cell r="V48">
            <v>0</v>
          </cell>
          <cell r="W48">
            <v>4</v>
          </cell>
          <cell r="Y48">
            <v>0</v>
          </cell>
          <cell r="Z48">
            <v>0</v>
          </cell>
          <cell r="AC48">
            <v>0</v>
          </cell>
          <cell r="AD48">
            <v>3</v>
          </cell>
          <cell r="AF48">
            <v>0</v>
          </cell>
          <cell r="AG48">
            <v>0</v>
          </cell>
        </row>
        <row r="49">
          <cell r="A49">
            <v>0</v>
          </cell>
          <cell r="B49">
            <v>5</v>
          </cell>
          <cell r="D49">
            <v>0</v>
          </cell>
          <cell r="E49">
            <v>0</v>
          </cell>
          <cell r="H49">
            <v>0</v>
          </cell>
          <cell r="I49">
            <v>5</v>
          </cell>
          <cell r="K49">
            <v>0</v>
          </cell>
          <cell r="L49">
            <v>0</v>
          </cell>
          <cell r="O49">
            <v>0</v>
          </cell>
          <cell r="P49">
            <v>5</v>
          </cell>
          <cell r="R49">
            <v>0</v>
          </cell>
          <cell r="S49">
            <v>0</v>
          </cell>
          <cell r="V49">
            <v>0</v>
          </cell>
          <cell r="W49">
            <v>5</v>
          </cell>
          <cell r="Y49">
            <v>0</v>
          </cell>
          <cell r="Z49">
            <v>0</v>
          </cell>
          <cell r="AC49">
            <v>0</v>
          </cell>
          <cell r="AD49">
            <v>4</v>
          </cell>
          <cell r="AF49">
            <v>0</v>
          </cell>
          <cell r="AG49">
            <v>0</v>
          </cell>
        </row>
        <row r="50">
          <cell r="A50">
            <v>0</v>
          </cell>
          <cell r="B50">
            <v>6</v>
          </cell>
          <cell r="D50">
            <v>0</v>
          </cell>
          <cell r="E50">
            <v>0</v>
          </cell>
          <cell r="H50">
            <v>0</v>
          </cell>
          <cell r="I50">
            <v>6</v>
          </cell>
          <cell r="K50">
            <v>0</v>
          </cell>
          <cell r="L50">
            <v>0</v>
          </cell>
          <cell r="O50">
            <v>0</v>
          </cell>
          <cell r="P50">
            <v>6</v>
          </cell>
          <cell r="R50">
            <v>0</v>
          </cell>
          <cell r="S50">
            <v>0</v>
          </cell>
          <cell r="V50">
            <v>0</v>
          </cell>
          <cell r="W50">
            <v>6</v>
          </cell>
          <cell r="Y50">
            <v>0</v>
          </cell>
          <cell r="Z50">
            <v>0</v>
          </cell>
          <cell r="AC50">
            <v>0</v>
          </cell>
          <cell r="AD50">
            <v>5</v>
          </cell>
          <cell r="AF50">
            <v>0</v>
          </cell>
          <cell r="AG50">
            <v>0</v>
          </cell>
        </row>
        <row r="51">
          <cell r="A51">
            <v>0</v>
          </cell>
          <cell r="B51">
            <v>7</v>
          </cell>
          <cell r="D51">
            <v>0</v>
          </cell>
          <cell r="E51">
            <v>0</v>
          </cell>
          <cell r="H51">
            <v>0</v>
          </cell>
          <cell r="I51">
            <v>7</v>
          </cell>
          <cell r="K51">
            <v>0</v>
          </cell>
          <cell r="L51">
            <v>0</v>
          </cell>
          <cell r="O51">
            <v>0</v>
          </cell>
          <cell r="P51">
            <v>7</v>
          </cell>
          <cell r="R51">
            <v>0</v>
          </cell>
          <cell r="S51">
            <v>0</v>
          </cell>
          <cell r="V51">
            <v>0</v>
          </cell>
          <cell r="W51">
            <v>7</v>
          </cell>
          <cell r="Y51">
            <v>0</v>
          </cell>
          <cell r="Z51">
            <v>0</v>
          </cell>
          <cell r="AC51">
            <v>0</v>
          </cell>
          <cell r="AD51">
            <v>6</v>
          </cell>
          <cell r="AF51">
            <v>0</v>
          </cell>
          <cell r="AG51">
            <v>0</v>
          </cell>
        </row>
        <row r="52">
          <cell r="A52">
            <v>0</v>
          </cell>
          <cell r="B52">
            <v>8</v>
          </cell>
          <cell r="D52">
            <v>0</v>
          </cell>
          <cell r="E52">
            <v>0</v>
          </cell>
          <cell r="H52">
            <v>0</v>
          </cell>
          <cell r="I52">
            <v>8</v>
          </cell>
          <cell r="K52">
            <v>0</v>
          </cell>
          <cell r="L52">
            <v>0</v>
          </cell>
          <cell r="O52">
            <v>0</v>
          </cell>
          <cell r="P52">
            <v>8</v>
          </cell>
          <cell r="R52">
            <v>0</v>
          </cell>
          <cell r="S52">
            <v>0</v>
          </cell>
          <cell r="V52">
            <v>0</v>
          </cell>
          <cell r="W52">
            <v>8</v>
          </cell>
          <cell r="Y52">
            <v>0</v>
          </cell>
          <cell r="Z52">
            <v>0</v>
          </cell>
          <cell r="AC52">
            <v>0</v>
          </cell>
          <cell r="AD52">
            <v>7</v>
          </cell>
          <cell r="AF52">
            <v>0</v>
          </cell>
          <cell r="AG52">
            <v>0</v>
          </cell>
        </row>
        <row r="53">
          <cell r="A53" t="str">
            <v>Heat 6</v>
          </cell>
          <cell r="H53">
            <v>0</v>
          </cell>
          <cell r="I53">
            <v>9</v>
          </cell>
          <cell r="K53">
            <v>0</v>
          </cell>
          <cell r="L53">
            <v>0</v>
          </cell>
          <cell r="O53">
            <v>0</v>
          </cell>
          <cell r="P53">
            <v>9</v>
          </cell>
          <cell r="R53">
            <v>0</v>
          </cell>
          <cell r="S53">
            <v>0</v>
          </cell>
          <cell r="V53">
            <v>0</v>
          </cell>
          <cell r="W53">
            <v>9</v>
          </cell>
          <cell r="Y53">
            <v>0</v>
          </cell>
          <cell r="Z53">
            <v>0</v>
          </cell>
          <cell r="AC53">
            <v>0</v>
          </cell>
          <cell r="AD53">
            <v>8</v>
          </cell>
          <cell r="AF53">
            <v>0</v>
          </cell>
          <cell r="AG53">
            <v>0</v>
          </cell>
        </row>
        <row r="54">
          <cell r="A54">
            <v>0</v>
          </cell>
          <cell r="B54" t="str">
            <v>U17B</v>
          </cell>
          <cell r="C54" t="str">
            <v>100mH</v>
          </cell>
          <cell r="D54" t="str">
            <v>Heat 6</v>
          </cell>
          <cell r="H54">
            <v>0</v>
          </cell>
          <cell r="I54">
            <v>10</v>
          </cell>
          <cell r="K54">
            <v>0</v>
          </cell>
          <cell r="L54">
            <v>0</v>
          </cell>
          <cell r="O54">
            <v>0</v>
          </cell>
          <cell r="P54">
            <v>10</v>
          </cell>
          <cell r="R54">
            <v>0</v>
          </cell>
          <cell r="S54">
            <v>0</v>
          </cell>
          <cell r="V54">
            <v>0</v>
          </cell>
          <cell r="W54">
            <v>10</v>
          </cell>
          <cell r="Y54">
            <v>0</v>
          </cell>
          <cell r="Z54">
            <v>0</v>
          </cell>
          <cell r="AC54">
            <v>0</v>
          </cell>
          <cell r="AD54">
            <v>9</v>
          </cell>
          <cell r="AF54">
            <v>0</v>
          </cell>
          <cell r="AG54">
            <v>0</v>
          </cell>
        </row>
        <row r="55">
          <cell r="A55">
            <v>0</v>
          </cell>
          <cell r="B55">
            <v>1</v>
          </cell>
          <cell r="D55">
            <v>0</v>
          </cell>
          <cell r="E55">
            <v>0</v>
          </cell>
          <cell r="H55">
            <v>0</v>
          </cell>
          <cell r="I55">
            <v>11</v>
          </cell>
          <cell r="K55">
            <v>0</v>
          </cell>
          <cell r="L55">
            <v>0</v>
          </cell>
          <cell r="O55">
            <v>0</v>
          </cell>
          <cell r="P55">
            <v>11</v>
          </cell>
          <cell r="R55">
            <v>0</v>
          </cell>
          <cell r="S55">
            <v>0</v>
          </cell>
          <cell r="V55">
            <v>0</v>
          </cell>
          <cell r="W55">
            <v>11</v>
          </cell>
          <cell r="Y55">
            <v>0</v>
          </cell>
          <cell r="Z55">
            <v>0</v>
          </cell>
          <cell r="AC55">
            <v>0</v>
          </cell>
          <cell r="AD55">
            <v>10</v>
          </cell>
          <cell r="AF55">
            <v>0</v>
          </cell>
          <cell r="AG55">
            <v>0</v>
          </cell>
        </row>
        <row r="56">
          <cell r="A56">
            <v>0</v>
          </cell>
          <cell r="B56">
            <v>2</v>
          </cell>
          <cell r="D56">
            <v>0</v>
          </cell>
          <cell r="E56">
            <v>0</v>
          </cell>
          <cell r="H56">
            <v>0</v>
          </cell>
          <cell r="I56">
            <v>12</v>
          </cell>
          <cell r="K56">
            <v>0</v>
          </cell>
          <cell r="L56">
            <v>0</v>
          </cell>
          <cell r="O56">
            <v>0</v>
          </cell>
          <cell r="P56">
            <v>12</v>
          </cell>
          <cell r="R56">
            <v>0</v>
          </cell>
          <cell r="S56">
            <v>0</v>
          </cell>
          <cell r="V56">
            <v>0</v>
          </cell>
          <cell r="W56">
            <v>12</v>
          </cell>
          <cell r="Y56">
            <v>0</v>
          </cell>
          <cell r="Z56">
            <v>0</v>
          </cell>
          <cell r="AC56">
            <v>0</v>
          </cell>
          <cell r="AD56">
            <v>11</v>
          </cell>
          <cell r="AF56">
            <v>0</v>
          </cell>
          <cell r="AG56">
            <v>0</v>
          </cell>
        </row>
        <row r="57">
          <cell r="A57">
            <v>0</v>
          </cell>
          <cell r="B57">
            <v>3</v>
          </cell>
          <cell r="D57">
            <v>0</v>
          </cell>
          <cell r="E57">
            <v>0</v>
          </cell>
          <cell r="H57">
            <v>0</v>
          </cell>
          <cell r="I57">
            <v>13</v>
          </cell>
          <cell r="K57">
            <v>0</v>
          </cell>
          <cell r="L57">
            <v>0</v>
          </cell>
          <cell r="O57">
            <v>0</v>
          </cell>
          <cell r="P57">
            <v>13</v>
          </cell>
          <cell r="R57">
            <v>0</v>
          </cell>
          <cell r="S57">
            <v>0</v>
          </cell>
          <cell r="V57">
            <v>0</v>
          </cell>
          <cell r="W57">
            <v>13</v>
          </cell>
          <cell r="Y57">
            <v>0</v>
          </cell>
          <cell r="Z57">
            <v>0</v>
          </cell>
          <cell r="AC57">
            <v>0</v>
          </cell>
          <cell r="AD57">
            <v>12</v>
          </cell>
          <cell r="AF57">
            <v>0</v>
          </cell>
          <cell r="AG57">
            <v>0</v>
          </cell>
        </row>
        <row r="58">
          <cell r="A58">
            <v>0</v>
          </cell>
          <cell r="B58">
            <v>4</v>
          </cell>
          <cell r="D58">
            <v>0</v>
          </cell>
          <cell r="E58">
            <v>0</v>
          </cell>
          <cell r="H58">
            <v>0</v>
          </cell>
          <cell r="I58">
            <v>14</v>
          </cell>
          <cell r="K58">
            <v>0</v>
          </cell>
          <cell r="L58">
            <v>0</v>
          </cell>
          <cell r="O58">
            <v>0</v>
          </cell>
          <cell r="P58">
            <v>14</v>
          </cell>
          <cell r="R58">
            <v>0</v>
          </cell>
          <cell r="S58">
            <v>0</v>
          </cell>
          <cell r="V58">
            <v>0</v>
          </cell>
          <cell r="W58">
            <v>14</v>
          </cell>
          <cell r="Y58">
            <v>0</v>
          </cell>
          <cell r="Z58">
            <v>0</v>
          </cell>
          <cell r="AC58">
            <v>0</v>
          </cell>
        </row>
        <row r="59">
          <cell r="A59">
            <v>0</v>
          </cell>
          <cell r="B59">
            <v>5</v>
          </cell>
          <cell r="D59">
            <v>0</v>
          </cell>
          <cell r="E59">
            <v>0</v>
          </cell>
          <cell r="H59">
            <v>0</v>
          </cell>
          <cell r="I59">
            <v>15</v>
          </cell>
          <cell r="K59">
            <v>0</v>
          </cell>
          <cell r="L59">
            <v>0</v>
          </cell>
          <cell r="O59">
            <v>0</v>
          </cell>
          <cell r="P59">
            <v>15</v>
          </cell>
          <cell r="R59">
            <v>0</v>
          </cell>
          <cell r="S59">
            <v>0</v>
          </cell>
          <cell r="V59">
            <v>0</v>
          </cell>
          <cell r="W59">
            <v>15</v>
          </cell>
          <cell r="Y59">
            <v>0</v>
          </cell>
          <cell r="Z59">
            <v>0</v>
          </cell>
          <cell r="AC59" t="str">
            <v>Heat 5</v>
          </cell>
          <cell r="AD59" t="str">
            <v>U17B</v>
          </cell>
          <cell r="AE59" t="str">
            <v>1500m</v>
          </cell>
          <cell r="AF59" t="str">
            <v>Heat 5</v>
          </cell>
        </row>
        <row r="60">
          <cell r="A60">
            <v>0</v>
          </cell>
          <cell r="B60">
            <v>6</v>
          </cell>
          <cell r="D60">
            <v>0</v>
          </cell>
          <cell r="E60">
            <v>0</v>
          </cell>
          <cell r="H60">
            <v>0</v>
          </cell>
          <cell r="I60">
            <v>16</v>
          </cell>
          <cell r="K60">
            <v>0</v>
          </cell>
          <cell r="L60">
            <v>0</v>
          </cell>
          <cell r="O60">
            <v>0</v>
          </cell>
          <cell r="P60">
            <v>16</v>
          </cell>
          <cell r="R60">
            <v>0</v>
          </cell>
          <cell r="S60">
            <v>0</v>
          </cell>
          <cell r="V60">
            <v>0</v>
          </cell>
          <cell r="W60">
            <v>16</v>
          </cell>
          <cell r="Y60">
            <v>0</v>
          </cell>
          <cell r="Z60">
            <v>0</v>
          </cell>
          <cell r="AC60">
            <v>0</v>
          </cell>
          <cell r="AD60">
            <v>1</v>
          </cell>
          <cell r="AF60">
            <v>0</v>
          </cell>
          <cell r="AG60">
            <v>0</v>
          </cell>
        </row>
        <row r="61">
          <cell r="A61">
            <v>0</v>
          </cell>
          <cell r="B61">
            <v>7</v>
          </cell>
          <cell r="D61">
            <v>0</v>
          </cell>
          <cell r="E61">
            <v>0</v>
          </cell>
          <cell r="H61">
            <v>0</v>
          </cell>
          <cell r="O61">
            <v>0</v>
          </cell>
          <cell r="V61">
            <v>0</v>
          </cell>
          <cell r="AC61">
            <v>0</v>
          </cell>
          <cell r="AD61">
            <v>2</v>
          </cell>
          <cell r="AF61">
            <v>0</v>
          </cell>
          <cell r="AG61">
            <v>0</v>
          </cell>
        </row>
        <row r="62">
          <cell r="A62">
            <v>0</v>
          </cell>
          <cell r="B62">
            <v>8</v>
          </cell>
          <cell r="D62">
            <v>0</v>
          </cell>
          <cell r="E62">
            <v>0</v>
          </cell>
          <cell r="H62" t="str">
            <v>Pool 2</v>
          </cell>
          <cell r="I62" t="str">
            <v>U17B</v>
          </cell>
          <cell r="J62" t="str">
            <v>HJ</v>
          </cell>
          <cell r="K62" t="str">
            <v>Pool 2</v>
          </cell>
          <cell r="L62" t="str">
            <v>Card 2</v>
          </cell>
          <cell r="O62" t="str">
            <v>Pool 2</v>
          </cell>
          <cell r="P62" t="str">
            <v>U17B</v>
          </cell>
          <cell r="Q62" t="str">
            <v>LJ</v>
          </cell>
          <cell r="R62" t="str">
            <v>Pool 2</v>
          </cell>
          <cell r="S62" t="str">
            <v>Card 2</v>
          </cell>
          <cell r="V62" t="str">
            <v>Pool 2</v>
          </cell>
          <cell r="W62" t="str">
            <v>U17B</v>
          </cell>
          <cell r="X62" t="str">
            <v>SP</v>
          </cell>
          <cell r="Y62" t="str">
            <v>Pool 2</v>
          </cell>
          <cell r="Z62" t="str">
            <v>Card 2</v>
          </cell>
          <cell r="AC62">
            <v>0</v>
          </cell>
          <cell r="AD62">
            <v>3</v>
          </cell>
          <cell r="AF62">
            <v>0</v>
          </cell>
          <cell r="AG62">
            <v>0</v>
          </cell>
        </row>
        <row r="63">
          <cell r="A63" t="str">
            <v>Heat 7</v>
          </cell>
          <cell r="H63">
            <v>0</v>
          </cell>
          <cell r="I63">
            <v>1</v>
          </cell>
          <cell r="K63">
            <v>0</v>
          </cell>
          <cell r="L63">
            <v>0</v>
          </cell>
          <cell r="O63">
            <v>0</v>
          </cell>
          <cell r="P63">
            <v>1</v>
          </cell>
          <cell r="R63">
            <v>0</v>
          </cell>
          <cell r="S63">
            <v>0</v>
          </cell>
          <cell r="V63">
            <v>0</v>
          </cell>
          <cell r="W63">
            <v>1</v>
          </cell>
          <cell r="Y63">
            <v>0</v>
          </cell>
          <cell r="Z63">
            <v>0</v>
          </cell>
          <cell r="AC63">
            <v>0</v>
          </cell>
          <cell r="AD63">
            <v>4</v>
          </cell>
          <cell r="AF63">
            <v>0</v>
          </cell>
          <cell r="AG63">
            <v>0</v>
          </cell>
        </row>
        <row r="64">
          <cell r="A64">
            <v>0</v>
          </cell>
          <cell r="B64" t="str">
            <v>U17B</v>
          </cell>
          <cell r="C64" t="str">
            <v>100mH</v>
          </cell>
          <cell r="D64" t="str">
            <v>Heat 7</v>
          </cell>
          <cell r="H64">
            <v>0</v>
          </cell>
          <cell r="I64">
            <v>2</v>
          </cell>
          <cell r="K64">
            <v>0</v>
          </cell>
          <cell r="L64">
            <v>0</v>
          </cell>
          <cell r="O64">
            <v>0</v>
          </cell>
          <cell r="P64">
            <v>2</v>
          </cell>
          <cell r="R64">
            <v>0</v>
          </cell>
          <cell r="S64">
            <v>0</v>
          </cell>
          <cell r="V64">
            <v>0</v>
          </cell>
          <cell r="W64">
            <v>2</v>
          </cell>
          <cell r="Y64">
            <v>0</v>
          </cell>
          <cell r="Z64">
            <v>0</v>
          </cell>
          <cell r="AC64">
            <v>0</v>
          </cell>
          <cell r="AD64">
            <v>5</v>
          </cell>
          <cell r="AF64">
            <v>0</v>
          </cell>
          <cell r="AG64">
            <v>0</v>
          </cell>
        </row>
        <row r="65">
          <cell r="A65">
            <v>0</v>
          </cell>
          <cell r="B65">
            <v>1</v>
          </cell>
          <cell r="D65">
            <v>0</v>
          </cell>
          <cell r="E65">
            <v>0</v>
          </cell>
          <cell r="H65">
            <v>0</v>
          </cell>
          <cell r="I65">
            <v>3</v>
          </cell>
          <cell r="K65">
            <v>0</v>
          </cell>
          <cell r="L65">
            <v>0</v>
          </cell>
          <cell r="O65">
            <v>0</v>
          </cell>
          <cell r="P65">
            <v>3</v>
          </cell>
          <cell r="R65">
            <v>0</v>
          </cell>
          <cell r="S65">
            <v>0</v>
          </cell>
          <cell r="V65">
            <v>0</v>
          </cell>
          <cell r="W65">
            <v>3</v>
          </cell>
          <cell r="Y65">
            <v>0</v>
          </cell>
          <cell r="Z65">
            <v>0</v>
          </cell>
          <cell r="AC65">
            <v>0</v>
          </cell>
          <cell r="AD65">
            <v>6</v>
          </cell>
          <cell r="AF65">
            <v>0</v>
          </cell>
          <cell r="AG65">
            <v>0</v>
          </cell>
        </row>
        <row r="66">
          <cell r="A66">
            <v>0</v>
          </cell>
          <cell r="B66">
            <v>2</v>
          </cell>
          <cell r="D66">
            <v>0</v>
          </cell>
          <cell r="E66">
            <v>0</v>
          </cell>
          <cell r="H66">
            <v>0</v>
          </cell>
          <cell r="I66">
            <v>4</v>
          </cell>
          <cell r="K66">
            <v>0</v>
          </cell>
          <cell r="L66">
            <v>0</v>
          </cell>
          <cell r="O66">
            <v>0</v>
          </cell>
          <cell r="P66">
            <v>4</v>
          </cell>
          <cell r="R66">
            <v>0</v>
          </cell>
          <cell r="S66">
            <v>0</v>
          </cell>
          <cell r="V66">
            <v>0</v>
          </cell>
          <cell r="W66">
            <v>4</v>
          </cell>
          <cell r="Y66">
            <v>0</v>
          </cell>
          <cell r="Z66">
            <v>0</v>
          </cell>
          <cell r="AC66">
            <v>0</v>
          </cell>
          <cell r="AD66">
            <v>7</v>
          </cell>
          <cell r="AF66">
            <v>0</v>
          </cell>
          <cell r="AG66">
            <v>0</v>
          </cell>
        </row>
        <row r="67">
          <cell r="A67">
            <v>0</v>
          </cell>
          <cell r="B67">
            <v>3</v>
          </cell>
          <cell r="D67">
            <v>0</v>
          </cell>
          <cell r="E67">
            <v>0</v>
          </cell>
          <cell r="H67">
            <v>0</v>
          </cell>
          <cell r="I67">
            <v>5</v>
          </cell>
          <cell r="K67">
            <v>0</v>
          </cell>
          <cell r="L67">
            <v>0</v>
          </cell>
          <cell r="O67">
            <v>0</v>
          </cell>
          <cell r="P67">
            <v>5</v>
          </cell>
          <cell r="R67">
            <v>0</v>
          </cell>
          <cell r="S67">
            <v>0</v>
          </cell>
          <cell r="V67">
            <v>0</v>
          </cell>
          <cell r="W67">
            <v>5</v>
          </cell>
          <cell r="Y67">
            <v>0</v>
          </cell>
          <cell r="Z67">
            <v>0</v>
          </cell>
          <cell r="AC67">
            <v>0</v>
          </cell>
          <cell r="AD67">
            <v>8</v>
          </cell>
          <cell r="AF67">
            <v>0</v>
          </cell>
          <cell r="AG67">
            <v>0</v>
          </cell>
        </row>
        <row r="68">
          <cell r="A68">
            <v>0</v>
          </cell>
          <cell r="B68">
            <v>4</v>
          </cell>
          <cell r="D68">
            <v>0</v>
          </cell>
          <cell r="E68">
            <v>0</v>
          </cell>
          <cell r="H68">
            <v>0</v>
          </cell>
          <cell r="I68">
            <v>6</v>
          </cell>
          <cell r="K68">
            <v>0</v>
          </cell>
          <cell r="L68">
            <v>0</v>
          </cell>
          <cell r="O68">
            <v>0</v>
          </cell>
          <cell r="P68">
            <v>6</v>
          </cell>
          <cell r="R68">
            <v>0</v>
          </cell>
          <cell r="S68">
            <v>0</v>
          </cell>
          <cell r="V68">
            <v>0</v>
          </cell>
          <cell r="W68">
            <v>6</v>
          </cell>
          <cell r="Y68">
            <v>0</v>
          </cell>
          <cell r="Z68">
            <v>0</v>
          </cell>
          <cell r="AC68">
            <v>0</v>
          </cell>
          <cell r="AD68">
            <v>9</v>
          </cell>
          <cell r="AF68">
            <v>0</v>
          </cell>
          <cell r="AG68">
            <v>0</v>
          </cell>
        </row>
        <row r="69">
          <cell r="A69">
            <v>0</v>
          </cell>
          <cell r="B69">
            <v>5</v>
          </cell>
          <cell r="D69">
            <v>0</v>
          </cell>
          <cell r="E69">
            <v>0</v>
          </cell>
          <cell r="H69">
            <v>0</v>
          </cell>
          <cell r="I69">
            <v>7</v>
          </cell>
          <cell r="K69">
            <v>0</v>
          </cell>
          <cell r="L69">
            <v>0</v>
          </cell>
          <cell r="O69">
            <v>0</v>
          </cell>
          <cell r="P69">
            <v>7</v>
          </cell>
          <cell r="R69">
            <v>0</v>
          </cell>
          <cell r="S69">
            <v>0</v>
          </cell>
          <cell r="V69">
            <v>0</v>
          </cell>
          <cell r="W69">
            <v>7</v>
          </cell>
          <cell r="Y69">
            <v>0</v>
          </cell>
          <cell r="Z69">
            <v>0</v>
          </cell>
          <cell r="AC69">
            <v>0</v>
          </cell>
          <cell r="AD69">
            <v>10</v>
          </cell>
          <cell r="AF69">
            <v>0</v>
          </cell>
          <cell r="AG69">
            <v>0</v>
          </cell>
        </row>
        <row r="70">
          <cell r="A70">
            <v>0</v>
          </cell>
          <cell r="B70">
            <v>6</v>
          </cell>
          <cell r="D70">
            <v>0</v>
          </cell>
          <cell r="E70">
            <v>0</v>
          </cell>
          <cell r="H70">
            <v>0</v>
          </cell>
          <cell r="I70">
            <v>8</v>
          </cell>
          <cell r="K70">
            <v>0</v>
          </cell>
          <cell r="L70">
            <v>0</v>
          </cell>
          <cell r="O70">
            <v>0</v>
          </cell>
          <cell r="P70">
            <v>8</v>
          </cell>
          <cell r="R70">
            <v>0</v>
          </cell>
          <cell r="S70">
            <v>0</v>
          </cell>
          <cell r="V70">
            <v>0</v>
          </cell>
          <cell r="W70">
            <v>8</v>
          </cell>
          <cell r="Y70">
            <v>0</v>
          </cell>
          <cell r="Z70">
            <v>0</v>
          </cell>
          <cell r="AC70">
            <v>0</v>
          </cell>
          <cell r="AD70">
            <v>11</v>
          </cell>
          <cell r="AF70">
            <v>0</v>
          </cell>
          <cell r="AG70">
            <v>0</v>
          </cell>
        </row>
        <row r="71">
          <cell r="A71">
            <v>0</v>
          </cell>
          <cell r="B71">
            <v>7</v>
          </cell>
          <cell r="D71">
            <v>0</v>
          </cell>
          <cell r="E71">
            <v>0</v>
          </cell>
          <cell r="H71">
            <v>0</v>
          </cell>
          <cell r="I71">
            <v>9</v>
          </cell>
          <cell r="K71">
            <v>0</v>
          </cell>
          <cell r="L71">
            <v>0</v>
          </cell>
          <cell r="O71">
            <v>0</v>
          </cell>
          <cell r="P71">
            <v>9</v>
          </cell>
          <cell r="R71">
            <v>0</v>
          </cell>
          <cell r="S71">
            <v>0</v>
          </cell>
          <cell r="V71">
            <v>0</v>
          </cell>
          <cell r="W71">
            <v>9</v>
          </cell>
          <cell r="Y71">
            <v>0</v>
          </cell>
          <cell r="Z71">
            <v>0</v>
          </cell>
          <cell r="AC71">
            <v>0</v>
          </cell>
          <cell r="AD71">
            <v>12</v>
          </cell>
          <cell r="AF71">
            <v>0</v>
          </cell>
          <cell r="AG71">
            <v>0</v>
          </cell>
        </row>
        <row r="72">
          <cell r="A72">
            <v>0</v>
          </cell>
          <cell r="B72">
            <v>8</v>
          </cell>
          <cell r="D72">
            <v>0</v>
          </cell>
          <cell r="E72">
            <v>0</v>
          </cell>
          <cell r="H72">
            <v>0</v>
          </cell>
          <cell r="I72">
            <v>10</v>
          </cell>
          <cell r="K72">
            <v>0</v>
          </cell>
          <cell r="L72">
            <v>0</v>
          </cell>
          <cell r="O72">
            <v>0</v>
          </cell>
          <cell r="P72">
            <v>10</v>
          </cell>
          <cell r="R72">
            <v>0</v>
          </cell>
          <cell r="S72">
            <v>0</v>
          </cell>
          <cell r="V72">
            <v>0</v>
          </cell>
          <cell r="W72">
            <v>10</v>
          </cell>
          <cell r="Y72">
            <v>0</v>
          </cell>
          <cell r="Z72">
            <v>0</v>
          </cell>
        </row>
        <row r="73">
          <cell r="A73" t="str">
            <v>Heat 8</v>
          </cell>
          <cell r="H73">
            <v>0</v>
          </cell>
          <cell r="I73">
            <v>11</v>
          </cell>
          <cell r="K73">
            <v>0</v>
          </cell>
          <cell r="L73">
            <v>0</v>
          </cell>
          <cell r="O73">
            <v>0</v>
          </cell>
          <cell r="P73">
            <v>11</v>
          </cell>
          <cell r="R73">
            <v>0</v>
          </cell>
          <cell r="S73">
            <v>0</v>
          </cell>
          <cell r="V73">
            <v>0</v>
          </cell>
          <cell r="W73">
            <v>11</v>
          </cell>
          <cell r="Y73">
            <v>0</v>
          </cell>
          <cell r="Z73">
            <v>0</v>
          </cell>
        </row>
        <row r="74">
          <cell r="A74">
            <v>0</v>
          </cell>
          <cell r="B74" t="str">
            <v>U17B</v>
          </cell>
          <cell r="C74" t="str">
            <v>100mH</v>
          </cell>
          <cell r="D74" t="str">
            <v>Heat 8</v>
          </cell>
          <cell r="O74">
            <v>0</v>
          </cell>
          <cell r="P74">
            <v>12</v>
          </cell>
          <cell r="R74">
            <v>0</v>
          </cell>
          <cell r="S74">
            <v>0</v>
          </cell>
          <cell r="V74">
            <v>0</v>
          </cell>
          <cell r="W74">
            <v>12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1</v>
          </cell>
          <cell r="D75">
            <v>0</v>
          </cell>
          <cell r="E75">
            <v>0</v>
          </cell>
          <cell r="O75">
            <v>0</v>
          </cell>
          <cell r="P75">
            <v>13</v>
          </cell>
          <cell r="R75">
            <v>0</v>
          </cell>
          <cell r="S75">
            <v>0</v>
          </cell>
          <cell r="V75">
            <v>0</v>
          </cell>
          <cell r="W75">
            <v>13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2</v>
          </cell>
          <cell r="D76">
            <v>0</v>
          </cell>
          <cell r="E76">
            <v>0</v>
          </cell>
          <cell r="O76">
            <v>0</v>
          </cell>
          <cell r="P76">
            <v>14</v>
          </cell>
          <cell r="R76">
            <v>0</v>
          </cell>
          <cell r="S76">
            <v>0</v>
          </cell>
          <cell r="V76">
            <v>0</v>
          </cell>
          <cell r="W76">
            <v>14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3</v>
          </cell>
          <cell r="D77">
            <v>0</v>
          </cell>
          <cell r="E77">
            <v>0</v>
          </cell>
          <cell r="O77">
            <v>0</v>
          </cell>
          <cell r="P77">
            <v>15</v>
          </cell>
          <cell r="R77">
            <v>0</v>
          </cell>
          <cell r="S77">
            <v>0</v>
          </cell>
          <cell r="V77">
            <v>0</v>
          </cell>
          <cell r="W77">
            <v>15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4</v>
          </cell>
          <cell r="D78">
            <v>0</v>
          </cell>
          <cell r="E78">
            <v>0</v>
          </cell>
          <cell r="O78">
            <v>0</v>
          </cell>
          <cell r="P78">
            <v>16</v>
          </cell>
          <cell r="R78">
            <v>0</v>
          </cell>
          <cell r="S78">
            <v>0</v>
          </cell>
          <cell r="V78">
            <v>0</v>
          </cell>
          <cell r="W78">
            <v>16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5</v>
          </cell>
          <cell r="D79">
            <v>0</v>
          </cell>
          <cell r="E79">
            <v>0</v>
          </cell>
        </row>
        <row r="80">
          <cell r="A80">
            <v>0</v>
          </cell>
          <cell r="B80">
            <v>6</v>
          </cell>
          <cell r="D80">
            <v>0</v>
          </cell>
          <cell r="E80">
            <v>0</v>
          </cell>
        </row>
        <row r="81">
          <cell r="A81">
            <v>0</v>
          </cell>
          <cell r="B81">
            <v>7</v>
          </cell>
          <cell r="D81">
            <v>0</v>
          </cell>
          <cell r="E81">
            <v>0</v>
          </cell>
        </row>
        <row r="82">
          <cell r="A82">
            <v>0</v>
          </cell>
          <cell r="B82">
            <v>8</v>
          </cell>
          <cell r="D82">
            <v>0</v>
          </cell>
          <cell r="E82">
            <v>0</v>
          </cell>
        </row>
        <row r="83">
          <cell r="A83" t="str">
            <v>Heat 9</v>
          </cell>
        </row>
        <row r="84">
          <cell r="A84">
            <v>0</v>
          </cell>
          <cell r="B84" t="str">
            <v>U17B</v>
          </cell>
          <cell r="C84" t="str">
            <v>100mH</v>
          </cell>
          <cell r="D84" t="str">
            <v>Heat 9</v>
          </cell>
        </row>
        <row r="85">
          <cell r="A85">
            <v>0</v>
          </cell>
          <cell r="B85">
            <v>1</v>
          </cell>
          <cell r="D85">
            <v>0</v>
          </cell>
          <cell r="E85">
            <v>0</v>
          </cell>
        </row>
        <row r="86">
          <cell r="A86">
            <v>0</v>
          </cell>
          <cell r="B86">
            <v>2</v>
          </cell>
          <cell r="D86">
            <v>0</v>
          </cell>
          <cell r="E86">
            <v>0</v>
          </cell>
        </row>
        <row r="87">
          <cell r="A87">
            <v>0</v>
          </cell>
          <cell r="B87">
            <v>3</v>
          </cell>
          <cell r="D87">
            <v>0</v>
          </cell>
          <cell r="E87">
            <v>0</v>
          </cell>
        </row>
        <row r="88">
          <cell r="A88">
            <v>0</v>
          </cell>
          <cell r="B88">
            <v>4</v>
          </cell>
          <cell r="D88">
            <v>0</v>
          </cell>
          <cell r="E88">
            <v>0</v>
          </cell>
        </row>
        <row r="89">
          <cell r="A89">
            <v>0</v>
          </cell>
          <cell r="B89">
            <v>5</v>
          </cell>
          <cell r="D89">
            <v>0</v>
          </cell>
          <cell r="E89">
            <v>0</v>
          </cell>
        </row>
        <row r="90">
          <cell r="A90">
            <v>0</v>
          </cell>
          <cell r="B90">
            <v>6</v>
          </cell>
          <cell r="D90">
            <v>0</v>
          </cell>
          <cell r="E90">
            <v>0</v>
          </cell>
        </row>
        <row r="91">
          <cell r="A91">
            <v>0</v>
          </cell>
          <cell r="B91">
            <v>7</v>
          </cell>
          <cell r="D91">
            <v>0</v>
          </cell>
          <cell r="E91">
            <v>0</v>
          </cell>
        </row>
      </sheetData>
      <sheetData sheetId="10">
        <row r="2">
          <cell r="B2" t="str">
            <v>No</v>
          </cell>
          <cell r="C2" t="str">
            <v>NAME</v>
          </cell>
          <cell r="D2" t="str">
            <v>SCHOOL</v>
          </cell>
          <cell r="E2" t="str">
            <v>FIRST NAME</v>
          </cell>
          <cell r="F2" t="str">
            <v>SURNAME</v>
          </cell>
          <cell r="G2" t="str">
            <v>D.O.B.</v>
          </cell>
          <cell r="H2" t="str">
            <v>AGE GROUP</v>
          </cell>
          <cell r="I2" t="str">
            <v>HJ Perf (18/19)</v>
          </cell>
          <cell r="J2" t="str">
            <v>Hurd Perf (18/19)</v>
          </cell>
        </row>
        <row r="3">
          <cell r="B3">
            <v>1</v>
          </cell>
          <cell r="C3" t="str">
            <v>Aimee Munt</v>
          </cell>
          <cell r="D3" t="str">
            <v>Cox Green</v>
          </cell>
          <cell r="E3" t="str">
            <v>Aimee</v>
          </cell>
          <cell r="F3" t="str">
            <v>Munt</v>
          </cell>
          <cell r="G3">
            <v>38707</v>
          </cell>
          <cell r="H3" t="str">
            <v>U15</v>
          </cell>
          <cell r="I3">
            <v>1.33</v>
          </cell>
          <cell r="J3">
            <v>15.9</v>
          </cell>
        </row>
        <row r="4">
          <cell r="B4">
            <v>2</v>
          </cell>
          <cell r="C4" t="str">
            <v>Frankie Bennett</v>
          </cell>
          <cell r="D4" t="str">
            <v>Denefield</v>
          </cell>
          <cell r="E4" t="str">
            <v>Frankie</v>
          </cell>
          <cell r="F4" t="str">
            <v>Bennett</v>
          </cell>
          <cell r="G4">
            <v>38791</v>
          </cell>
          <cell r="H4" t="str">
            <v>U15</v>
          </cell>
          <cell r="I4" t="str">
            <v>1.20m</v>
          </cell>
        </row>
        <row r="5">
          <cell r="B5">
            <v>3</v>
          </cell>
          <cell r="C5" t="str">
            <v>Kaya  Slater</v>
          </cell>
          <cell r="D5" t="str">
            <v>Denefield</v>
          </cell>
          <cell r="E5" t="str">
            <v>Kaya </v>
          </cell>
          <cell r="F5" t="str">
            <v>Slater</v>
          </cell>
          <cell r="G5">
            <v>38833</v>
          </cell>
          <cell r="H5" t="str">
            <v>U15</v>
          </cell>
          <cell r="I5" t="str">
            <v>1.33m</v>
          </cell>
          <cell r="J5">
            <v>12.5</v>
          </cell>
        </row>
        <row r="6">
          <cell r="B6">
            <v>4</v>
          </cell>
          <cell r="C6" t="str">
            <v>Bethany  Manners</v>
          </cell>
          <cell r="D6" t="str">
            <v>Denefield</v>
          </cell>
          <cell r="E6" t="str">
            <v>Bethany </v>
          </cell>
          <cell r="F6" t="str">
            <v>Manners</v>
          </cell>
          <cell r="G6">
            <v>38294</v>
          </cell>
          <cell r="H6" t="str">
            <v>U15</v>
          </cell>
          <cell r="I6" t="str">
            <v>1.20m</v>
          </cell>
        </row>
        <row r="7">
          <cell r="B7">
            <v>5</v>
          </cell>
          <cell r="C7" t="str">
            <v>Amelie Palmer</v>
          </cell>
          <cell r="D7" t="str">
            <v>The Abbey</v>
          </cell>
          <cell r="E7" t="str">
            <v>Amelie</v>
          </cell>
          <cell r="F7" t="str">
            <v>Palmer</v>
          </cell>
          <cell r="G7">
            <v>38304</v>
          </cell>
          <cell r="H7" t="str">
            <v>U15</v>
          </cell>
          <cell r="I7" t="str">
            <v>1.36m</v>
          </cell>
          <cell r="J7">
            <v>18.2</v>
          </cell>
        </row>
        <row r="8">
          <cell r="B8">
            <v>6</v>
          </cell>
          <cell r="C8" t="str">
            <v>Mia Raczkevy-Eotvos</v>
          </cell>
          <cell r="D8" t="str">
            <v>The Abbey</v>
          </cell>
          <cell r="E8" t="str">
            <v>Mia</v>
          </cell>
          <cell r="F8" t="str">
            <v>Raczkevy-Eotvos</v>
          </cell>
          <cell r="G8">
            <v>38388</v>
          </cell>
          <cell r="H8" t="str">
            <v>U15</v>
          </cell>
          <cell r="I8" t="str">
            <v>1.30m</v>
          </cell>
          <cell r="J8">
            <v>13.9</v>
          </cell>
        </row>
        <row r="9">
          <cell r="B9">
            <v>8</v>
          </cell>
          <cell r="C9" t="str">
            <v>Ella Raczkevy-Eotvos</v>
          </cell>
          <cell r="D9" t="str">
            <v>The Abbey</v>
          </cell>
          <cell r="E9" t="str">
            <v>Ella</v>
          </cell>
          <cell r="F9" t="str">
            <v>Raczkevy-Eotvos</v>
          </cell>
          <cell r="G9">
            <v>38904</v>
          </cell>
          <cell r="H9" t="str">
            <v>U15</v>
          </cell>
        </row>
        <row r="10">
          <cell r="B10">
            <v>9</v>
          </cell>
          <cell r="C10" t="str">
            <v>Lucy Dollar</v>
          </cell>
          <cell r="D10" t="str">
            <v>Downe House</v>
          </cell>
          <cell r="E10" t="str">
            <v>Lucy</v>
          </cell>
          <cell r="F10" t="str">
            <v>Dollar</v>
          </cell>
          <cell r="G10">
            <v>38386</v>
          </cell>
          <cell r="H10" t="str">
            <v>U15</v>
          </cell>
        </row>
        <row r="11">
          <cell r="B11">
            <v>11</v>
          </cell>
          <cell r="C11" t="str">
            <v>India  Sparrow</v>
          </cell>
          <cell r="D11" t="str">
            <v>Downe House</v>
          </cell>
          <cell r="E11" t="str">
            <v>India </v>
          </cell>
          <cell r="F11" t="str">
            <v>Sparrow</v>
          </cell>
          <cell r="G11">
            <v>38258</v>
          </cell>
          <cell r="H11" t="str">
            <v>U15</v>
          </cell>
        </row>
        <row r="12">
          <cell r="B12">
            <v>12</v>
          </cell>
          <cell r="C12" t="str">
            <v>Susie Wood</v>
          </cell>
          <cell r="D12" t="str">
            <v>Downe House</v>
          </cell>
          <cell r="E12" t="str">
            <v>Susie</v>
          </cell>
          <cell r="F12" t="str">
            <v>Wood</v>
          </cell>
          <cell r="G12">
            <v>38368</v>
          </cell>
          <cell r="H12" t="str">
            <v>U15</v>
          </cell>
        </row>
        <row r="13">
          <cell r="B13">
            <v>13</v>
          </cell>
          <cell r="C13" t="str">
            <v>Ella Scott</v>
          </cell>
          <cell r="D13" t="str">
            <v>Heathfield</v>
          </cell>
          <cell r="E13" t="str">
            <v>Ella</v>
          </cell>
          <cell r="F13" t="str">
            <v>Scott</v>
          </cell>
          <cell r="G13">
            <v>38489</v>
          </cell>
          <cell r="H13" t="str">
            <v>U15</v>
          </cell>
        </row>
        <row r="14">
          <cell r="B14">
            <v>14</v>
          </cell>
          <cell r="C14" t="str">
            <v>Cara Terry</v>
          </cell>
          <cell r="D14" t="str">
            <v>Holyport</v>
          </cell>
          <cell r="E14" t="str">
            <v>Cara</v>
          </cell>
          <cell r="F14" t="str">
            <v>Terry</v>
          </cell>
          <cell r="G14">
            <v>38472</v>
          </cell>
          <cell r="H14" t="str">
            <v>U15</v>
          </cell>
          <cell r="I14">
            <v>1.12</v>
          </cell>
          <cell r="J14">
            <v>17.8</v>
          </cell>
        </row>
        <row r="15">
          <cell r="B15">
            <v>15</v>
          </cell>
          <cell r="C15" t="str">
            <v>Maisie Russell</v>
          </cell>
          <cell r="D15" t="str">
            <v>Holyport</v>
          </cell>
          <cell r="E15" t="str">
            <v>Maisie</v>
          </cell>
          <cell r="F15" t="str">
            <v>Russell</v>
          </cell>
          <cell r="G15">
            <v>38280</v>
          </cell>
          <cell r="H15" t="str">
            <v>U15</v>
          </cell>
        </row>
        <row r="16">
          <cell r="B16">
            <v>16</v>
          </cell>
          <cell r="C16" t="str">
            <v>Diana Panizo Madrid</v>
          </cell>
          <cell r="D16" t="str">
            <v>Holyport</v>
          </cell>
          <cell r="E16" t="str">
            <v>Diana</v>
          </cell>
          <cell r="F16" t="str">
            <v>Panizo Madrid</v>
          </cell>
          <cell r="G16">
            <v>38502</v>
          </cell>
          <cell r="H16" t="str">
            <v>U15</v>
          </cell>
        </row>
        <row r="17">
          <cell r="B17">
            <v>17</v>
          </cell>
          <cell r="C17" t="str">
            <v>Arte Sershi</v>
          </cell>
          <cell r="D17" t="str">
            <v>Holyport</v>
          </cell>
          <cell r="E17" t="str">
            <v>Arte</v>
          </cell>
          <cell r="F17" t="str">
            <v>Sershi</v>
          </cell>
          <cell r="G17">
            <v>38397</v>
          </cell>
          <cell r="H17" t="str">
            <v>U15</v>
          </cell>
        </row>
        <row r="18">
          <cell r="B18">
            <v>18</v>
          </cell>
          <cell r="C18" t="str">
            <v>Aimee Dickson</v>
          </cell>
          <cell r="D18" t="str">
            <v>Kennet</v>
          </cell>
          <cell r="E18" t="str">
            <v>Aimee</v>
          </cell>
          <cell r="F18" t="str">
            <v>Dickson</v>
          </cell>
          <cell r="G18">
            <v>38629</v>
          </cell>
          <cell r="H18" t="str">
            <v>U15</v>
          </cell>
          <cell r="I18">
            <v>13.25</v>
          </cell>
        </row>
        <row r="19">
          <cell r="B19">
            <v>19</v>
          </cell>
          <cell r="C19" t="str">
            <v>Olivia  Phillips</v>
          </cell>
          <cell r="D19" t="str">
            <v>Kennet</v>
          </cell>
          <cell r="E19" t="str">
            <v>Olivia </v>
          </cell>
          <cell r="F19" t="str">
            <v>Phillips</v>
          </cell>
          <cell r="G19">
            <v>38616</v>
          </cell>
          <cell r="H19" t="str">
            <v>U15</v>
          </cell>
        </row>
        <row r="20">
          <cell r="B20">
            <v>21</v>
          </cell>
          <cell r="C20" t="str">
            <v>Abigail  Horton</v>
          </cell>
          <cell r="D20" t="str">
            <v>Kennet</v>
          </cell>
          <cell r="E20" t="str">
            <v>Abigail </v>
          </cell>
          <cell r="F20" t="str">
            <v>Horton</v>
          </cell>
          <cell r="G20">
            <v>38454</v>
          </cell>
          <cell r="H20" t="str">
            <v>U15</v>
          </cell>
        </row>
        <row r="21">
          <cell r="B21">
            <v>22</v>
          </cell>
          <cell r="C21" t="str">
            <v>Katie  Flockhart </v>
          </cell>
          <cell r="D21" t="str">
            <v>Marist</v>
          </cell>
          <cell r="E21" t="str">
            <v>Katie </v>
          </cell>
          <cell r="F21" t="str">
            <v>Flockhart </v>
          </cell>
          <cell r="G21">
            <v>38632</v>
          </cell>
          <cell r="H21" t="str">
            <v>U15</v>
          </cell>
          <cell r="I21">
            <v>1.35</v>
          </cell>
        </row>
        <row r="22">
          <cell r="B22">
            <v>23</v>
          </cell>
          <cell r="C22" t="str">
            <v>Isla Page</v>
          </cell>
          <cell r="D22" t="str">
            <v>Newlands</v>
          </cell>
          <cell r="E22" t="str">
            <v>Isla</v>
          </cell>
          <cell r="F22" t="str">
            <v>Page</v>
          </cell>
          <cell r="G22">
            <v>38231</v>
          </cell>
          <cell r="H22" t="str">
            <v>U15</v>
          </cell>
          <cell r="I22" t="str">
            <v>1.30m</v>
          </cell>
          <cell r="J22">
            <v>14.9</v>
          </cell>
        </row>
        <row r="23">
          <cell r="B23">
            <v>24</v>
          </cell>
          <cell r="C23" t="str">
            <v>Poppy Winters</v>
          </cell>
          <cell r="D23" t="str">
            <v>Queen Anne's</v>
          </cell>
          <cell r="E23" t="str">
            <v>Poppy</v>
          </cell>
          <cell r="F23" t="str">
            <v>Winters</v>
          </cell>
          <cell r="G23">
            <v>38530</v>
          </cell>
          <cell r="H23" t="str">
            <v>U15</v>
          </cell>
          <cell r="I23" t="str">
            <v>1.27m</v>
          </cell>
          <cell r="J23">
            <v>13.9</v>
          </cell>
        </row>
        <row r="24">
          <cell r="B24">
            <v>25</v>
          </cell>
          <cell r="C24" t="str">
            <v>Katie  Losel</v>
          </cell>
          <cell r="D24" t="str">
            <v>Queen Anne's</v>
          </cell>
          <cell r="E24" t="str">
            <v>Katie </v>
          </cell>
          <cell r="F24" t="str">
            <v>Losel</v>
          </cell>
          <cell r="G24">
            <v>38657</v>
          </cell>
          <cell r="H24" t="str">
            <v>U15</v>
          </cell>
          <cell r="I24" t="str">
            <v>1.39m</v>
          </cell>
          <cell r="J24">
            <v>14</v>
          </cell>
        </row>
        <row r="25">
          <cell r="B25">
            <v>26</v>
          </cell>
          <cell r="C25" t="str">
            <v>Alice Bruun</v>
          </cell>
          <cell r="D25" t="str">
            <v>Queen Anne's</v>
          </cell>
          <cell r="E25" t="str">
            <v>Alice</v>
          </cell>
          <cell r="F25" t="str">
            <v>Bruun</v>
          </cell>
          <cell r="G25">
            <v>38894</v>
          </cell>
          <cell r="H25" t="str">
            <v>U15</v>
          </cell>
          <cell r="I25" t="str">
            <v>1.23m</v>
          </cell>
          <cell r="J25">
            <v>15.15</v>
          </cell>
        </row>
        <row r="26">
          <cell r="B26">
            <v>27</v>
          </cell>
          <cell r="C26" t="str">
            <v>Henrietta Walker</v>
          </cell>
          <cell r="D26" t="str">
            <v>Queen Anne's</v>
          </cell>
          <cell r="E26" t="str">
            <v>Henrietta</v>
          </cell>
          <cell r="F26" t="str">
            <v>Walker</v>
          </cell>
          <cell r="G26">
            <v>38253</v>
          </cell>
          <cell r="H26" t="str">
            <v>U15</v>
          </cell>
          <cell r="I26" t="str">
            <v>1.20m</v>
          </cell>
          <cell r="J26">
            <v>13.26</v>
          </cell>
        </row>
        <row r="27">
          <cell r="B27">
            <v>28</v>
          </cell>
          <cell r="C27" t="str">
            <v>Eden  Hill </v>
          </cell>
          <cell r="D27" t="str">
            <v>St Edwards</v>
          </cell>
          <cell r="E27" t="str">
            <v>Eden </v>
          </cell>
          <cell r="F27" t="str">
            <v>Hill </v>
          </cell>
          <cell r="G27">
            <v>38634</v>
          </cell>
          <cell r="H27" t="str">
            <v>U15</v>
          </cell>
          <cell r="I27" t="str">
            <v>1.30m</v>
          </cell>
          <cell r="J27">
            <v>13.7</v>
          </cell>
        </row>
        <row r="28">
          <cell r="B28">
            <v>29</v>
          </cell>
          <cell r="C28" t="str">
            <v>Madisyn Woodley</v>
          </cell>
          <cell r="D28" t="str">
            <v>St Josephs</v>
          </cell>
          <cell r="E28" t="str">
            <v>Madisyn</v>
          </cell>
          <cell r="F28" t="str">
            <v>Woodley</v>
          </cell>
          <cell r="G28">
            <v>38639</v>
          </cell>
          <cell r="H28" t="str">
            <v>U15</v>
          </cell>
          <cell r="I28">
            <v>1.5</v>
          </cell>
          <cell r="J28">
            <v>13</v>
          </cell>
        </row>
        <row r="29">
          <cell r="B29">
            <v>30</v>
          </cell>
          <cell r="C29" t="str">
            <v>Evie  Chappell </v>
          </cell>
          <cell r="D29" t="str">
            <v>St Mary's</v>
          </cell>
          <cell r="E29" t="str">
            <v>Evie </v>
          </cell>
          <cell r="F29" t="str">
            <v>Chappell </v>
          </cell>
          <cell r="G29">
            <v>38616</v>
          </cell>
          <cell r="H29" t="str">
            <v>U15</v>
          </cell>
          <cell r="I29" t="str">
            <v>1.20m</v>
          </cell>
          <cell r="J29">
            <v>14.3</v>
          </cell>
        </row>
        <row r="30">
          <cell r="B30">
            <v>31</v>
          </cell>
          <cell r="C30" t="str">
            <v>Alice  Hannah </v>
          </cell>
          <cell r="D30" t="str">
            <v>St Mary's</v>
          </cell>
          <cell r="E30" t="str">
            <v>Alice </v>
          </cell>
          <cell r="F30" t="str">
            <v>Hannah </v>
          </cell>
          <cell r="G30">
            <v>38662</v>
          </cell>
          <cell r="H30" t="str">
            <v>U15</v>
          </cell>
          <cell r="I30" t="str">
            <v>1.30m</v>
          </cell>
          <cell r="J30">
            <v>14.01</v>
          </cell>
        </row>
        <row r="31">
          <cell r="B31">
            <v>32</v>
          </cell>
          <cell r="C31" t="str">
            <v>Xanthe Baylis</v>
          </cell>
          <cell r="D31" t="str">
            <v>St Mary's</v>
          </cell>
          <cell r="E31" t="str">
            <v>Xanthe</v>
          </cell>
          <cell r="F31" t="str">
            <v>Baylis</v>
          </cell>
          <cell r="G31">
            <v>38421</v>
          </cell>
          <cell r="H31" t="str">
            <v>U15</v>
          </cell>
          <cell r="I31" t="str">
            <v>1.35m</v>
          </cell>
          <cell r="J31">
            <v>13.8</v>
          </cell>
        </row>
        <row r="32">
          <cell r="B32">
            <v>33</v>
          </cell>
          <cell r="C32" t="str">
            <v>Emma  Vogal</v>
          </cell>
          <cell r="D32" t="str">
            <v>St Mary's</v>
          </cell>
          <cell r="E32" t="str">
            <v>Emma </v>
          </cell>
          <cell r="F32" t="str">
            <v>Vogal</v>
          </cell>
          <cell r="G32">
            <v>38301</v>
          </cell>
          <cell r="H32" t="str">
            <v>U15</v>
          </cell>
          <cell r="I32" t="str">
            <v>1.25m</v>
          </cell>
          <cell r="J32">
            <v>13.69</v>
          </cell>
        </row>
        <row r="33">
          <cell r="B33">
            <v>34</v>
          </cell>
          <cell r="C33" t="str">
            <v>Amelia  Walsh</v>
          </cell>
          <cell r="D33" t="str">
            <v>Piggott</v>
          </cell>
          <cell r="E33" t="str">
            <v>Amelia </v>
          </cell>
          <cell r="F33" t="str">
            <v>Walsh</v>
          </cell>
          <cell r="G33">
            <v>38554</v>
          </cell>
          <cell r="H33" t="str">
            <v>U15</v>
          </cell>
          <cell r="I33">
            <v>1.5</v>
          </cell>
          <cell r="J33">
            <v>11.48</v>
          </cell>
        </row>
        <row r="34">
          <cell r="B34">
            <v>35</v>
          </cell>
          <cell r="C34" t="str">
            <v>Nina Balut</v>
          </cell>
          <cell r="D34" t="str">
            <v>WGS</v>
          </cell>
          <cell r="E34" t="str">
            <v>Nina</v>
          </cell>
          <cell r="F34" t="str">
            <v>Balut</v>
          </cell>
          <cell r="G34">
            <v>38248</v>
          </cell>
          <cell r="H34" t="str">
            <v>U15</v>
          </cell>
          <cell r="I34" t="str">
            <v>1.35m</v>
          </cell>
          <cell r="J34">
            <v>14.1</v>
          </cell>
        </row>
        <row r="35">
          <cell r="B35">
            <v>36</v>
          </cell>
          <cell r="C35" t="str">
            <v>Annabel Bee</v>
          </cell>
          <cell r="D35" t="str">
            <v>Highdown</v>
          </cell>
          <cell r="E35" t="str">
            <v>Annabel</v>
          </cell>
          <cell r="F35" t="str">
            <v>Bee</v>
          </cell>
          <cell r="G35">
            <v>38641</v>
          </cell>
          <cell r="H35" t="str">
            <v>U15</v>
          </cell>
          <cell r="I35">
            <v>1.2</v>
          </cell>
        </row>
        <row r="36">
          <cell r="B36">
            <v>37</v>
          </cell>
          <cell r="C36" t="str">
            <v>Lucy Ferriss</v>
          </cell>
          <cell r="D36" t="str">
            <v>Highdown</v>
          </cell>
          <cell r="E36" t="str">
            <v>Lucy</v>
          </cell>
          <cell r="F36" t="str">
            <v>Ferriss</v>
          </cell>
          <cell r="G36">
            <v>38406</v>
          </cell>
          <cell r="H36" t="str">
            <v>U15</v>
          </cell>
          <cell r="I36">
            <v>1.12</v>
          </cell>
          <cell r="J36">
            <v>16.2</v>
          </cell>
        </row>
        <row r="37">
          <cell r="B37">
            <v>38</v>
          </cell>
          <cell r="C37" t="str">
            <v>Millie Hayhurst</v>
          </cell>
          <cell r="D37" t="str">
            <v>Highdown</v>
          </cell>
          <cell r="E37" t="str">
            <v>Millie</v>
          </cell>
          <cell r="F37" t="str">
            <v>Hayhurst</v>
          </cell>
          <cell r="G37">
            <v>38417</v>
          </cell>
          <cell r="H37" t="str">
            <v>U15</v>
          </cell>
        </row>
        <row r="38">
          <cell r="B38">
            <v>39</v>
          </cell>
          <cell r="C38" t="str">
            <v>Emily Neville</v>
          </cell>
          <cell r="D38" t="str">
            <v>Highdown</v>
          </cell>
          <cell r="E38" t="str">
            <v>Emily</v>
          </cell>
          <cell r="F38" t="str">
            <v>Neville</v>
          </cell>
          <cell r="G38">
            <v>38343</v>
          </cell>
          <cell r="H38" t="str">
            <v>U15</v>
          </cell>
          <cell r="I38">
            <v>1.36</v>
          </cell>
          <cell r="J38">
            <v>15.5</v>
          </cell>
        </row>
        <row r="39">
          <cell r="B39">
            <v>40</v>
          </cell>
          <cell r="C39" t="str">
            <v>Aisha Saidykhan</v>
          </cell>
          <cell r="D39" t="str">
            <v>Highdown</v>
          </cell>
          <cell r="E39" t="str">
            <v>Aisha</v>
          </cell>
          <cell r="F39" t="str">
            <v>Saidykhan</v>
          </cell>
          <cell r="G39">
            <v>38906</v>
          </cell>
          <cell r="H39" t="str">
            <v>U15</v>
          </cell>
        </row>
        <row r="40">
          <cell r="B40">
            <v>43</v>
          </cell>
          <cell r="C40" t="str">
            <v>Lucy  Couzens</v>
          </cell>
          <cell r="D40" t="str">
            <v>Charters</v>
          </cell>
          <cell r="E40" t="str">
            <v>Lucy </v>
          </cell>
          <cell r="F40" t="str">
            <v>Couzens</v>
          </cell>
          <cell r="G40">
            <v>38676</v>
          </cell>
          <cell r="H40" t="str">
            <v>U15</v>
          </cell>
          <cell r="I40">
            <v>1.35</v>
          </cell>
        </row>
        <row r="41">
          <cell r="B41">
            <v>44</v>
          </cell>
          <cell r="C41" t="str">
            <v>Daisy  Forder</v>
          </cell>
          <cell r="D41" t="str">
            <v>Charters</v>
          </cell>
          <cell r="E41" t="str">
            <v>Daisy </v>
          </cell>
          <cell r="F41" t="str">
            <v>Forder</v>
          </cell>
          <cell r="G41">
            <v>38950</v>
          </cell>
          <cell r="H41" t="str">
            <v>U15</v>
          </cell>
        </row>
        <row r="42">
          <cell r="B42">
            <v>45</v>
          </cell>
          <cell r="C42" t="str">
            <v>Charlotte Baldwin</v>
          </cell>
          <cell r="D42" t="str">
            <v>Marist</v>
          </cell>
          <cell r="E42" t="str">
            <v>Charlotte</v>
          </cell>
          <cell r="F42" t="str">
            <v>Baldwin</v>
          </cell>
          <cell r="G42" t="str">
            <v>U15</v>
          </cell>
        </row>
        <row r="43">
          <cell r="B43" t="str">
            <v>W10</v>
          </cell>
          <cell r="C43" t="str">
            <v>Anya Gannon</v>
          </cell>
          <cell r="D43" t="str">
            <v>Downe House</v>
          </cell>
          <cell r="E43" t="str">
            <v>Anya</v>
          </cell>
          <cell r="F43" t="str">
            <v>Gannon</v>
          </cell>
          <cell r="G43">
            <v>38432</v>
          </cell>
          <cell r="H43" t="str">
            <v>U15</v>
          </cell>
          <cell r="I43">
            <v>1.18</v>
          </cell>
          <cell r="J43">
            <v>18.7</v>
          </cell>
        </row>
        <row r="44">
          <cell r="B44" t="str">
            <v>W20</v>
          </cell>
          <cell r="C44" t="str">
            <v>Annalise Gale</v>
          </cell>
          <cell r="D44" t="str">
            <v>Kennet</v>
          </cell>
          <cell r="E44" t="str">
            <v>Annalise</v>
          </cell>
          <cell r="F44" t="str">
            <v>Gale</v>
          </cell>
          <cell r="G44">
            <v>38294</v>
          </cell>
          <cell r="H44" t="str">
            <v>U15</v>
          </cell>
          <cell r="I44" t="str">
            <v>1.00m</v>
          </cell>
        </row>
        <row r="45">
          <cell r="B45" t="str">
            <v>W41</v>
          </cell>
          <cell r="C45" t="str">
            <v>Amber Bailey</v>
          </cell>
          <cell r="D45" t="str">
            <v>Charters</v>
          </cell>
          <cell r="E45" t="str">
            <v>Amber</v>
          </cell>
          <cell r="F45" t="str">
            <v>Bailey</v>
          </cell>
          <cell r="G45">
            <v>38435</v>
          </cell>
          <cell r="H45" t="str">
            <v>U15</v>
          </cell>
          <cell r="I45">
            <v>1.18</v>
          </cell>
          <cell r="J45">
            <v>17.4</v>
          </cell>
        </row>
        <row r="46">
          <cell r="B46" t="str">
            <v>W42</v>
          </cell>
          <cell r="C46" t="str">
            <v>Sienna Rutherford</v>
          </cell>
          <cell r="D46" t="str">
            <v>Charters</v>
          </cell>
          <cell r="E46" t="str">
            <v>Sienna</v>
          </cell>
          <cell r="F46" t="str">
            <v>Rutherford</v>
          </cell>
          <cell r="G46">
            <v>38481</v>
          </cell>
          <cell r="H46" t="str">
            <v>U15</v>
          </cell>
          <cell r="I46">
            <v>1.24</v>
          </cell>
          <cell r="J46">
            <v>16.1</v>
          </cell>
        </row>
        <row r="47">
          <cell r="B47" t="str">
            <v>W7</v>
          </cell>
          <cell r="C47" t="str">
            <v>Phoebe Johnson</v>
          </cell>
          <cell r="D47" t="str">
            <v>The Abbey</v>
          </cell>
          <cell r="E47" t="str">
            <v>Phoebe</v>
          </cell>
          <cell r="F47" t="str">
            <v>Johnson</v>
          </cell>
          <cell r="G47">
            <v>38730</v>
          </cell>
          <cell r="H47" t="str">
            <v>U15</v>
          </cell>
          <cell r="I47" t="str">
            <v>1.32m</v>
          </cell>
          <cell r="J47">
            <v>14.9</v>
          </cell>
        </row>
        <row r="48">
          <cell r="B48">
            <v>46</v>
          </cell>
          <cell r="C48" t="str">
            <v> </v>
          </cell>
        </row>
        <row r="49">
          <cell r="B49">
            <v>47</v>
          </cell>
          <cell r="C49" t="str">
            <v> </v>
          </cell>
        </row>
        <row r="50">
          <cell r="B50">
            <v>48</v>
          </cell>
          <cell r="C50" t="str">
            <v> </v>
          </cell>
        </row>
        <row r="51">
          <cell r="B51">
            <v>49</v>
          </cell>
          <cell r="C51" t="str">
            <v> </v>
          </cell>
        </row>
        <row r="52">
          <cell r="B52">
            <v>50</v>
          </cell>
          <cell r="C52" t="str">
            <v> </v>
          </cell>
        </row>
        <row r="53">
          <cell r="A53" t="str">
            <v> </v>
          </cell>
        </row>
        <row r="54">
          <cell r="A54" t="str">
            <v> </v>
          </cell>
        </row>
        <row r="55">
          <cell r="A55" t="str">
            <v> </v>
          </cell>
        </row>
        <row r="56">
          <cell r="A56" t="str">
            <v> </v>
          </cell>
        </row>
        <row r="57">
          <cell r="A57" t="str">
            <v> </v>
          </cell>
        </row>
        <row r="58">
          <cell r="A58" t="str">
            <v> </v>
          </cell>
        </row>
        <row r="59">
          <cell r="A59" t="str">
            <v> </v>
          </cell>
        </row>
        <row r="60">
          <cell r="A60" t="str">
            <v> </v>
          </cell>
        </row>
        <row r="61">
          <cell r="A61" t="str">
            <v> </v>
          </cell>
        </row>
        <row r="62">
          <cell r="A62" t="str">
            <v> </v>
          </cell>
        </row>
        <row r="63">
          <cell r="A63" t="str">
            <v> </v>
          </cell>
        </row>
        <row r="64">
          <cell r="A64" t="str">
            <v> </v>
          </cell>
        </row>
        <row r="65">
          <cell r="A65" t="str">
            <v> </v>
          </cell>
        </row>
        <row r="66">
          <cell r="A66" t="str">
            <v> </v>
          </cell>
        </row>
        <row r="67">
          <cell r="A67" t="str">
            <v> </v>
          </cell>
        </row>
        <row r="68">
          <cell r="A68" t="str">
            <v> </v>
          </cell>
        </row>
        <row r="69">
          <cell r="A69" t="str">
            <v> </v>
          </cell>
        </row>
        <row r="70">
          <cell r="A70" t="str">
            <v> </v>
          </cell>
        </row>
        <row r="71">
          <cell r="A71" t="str">
            <v> </v>
          </cell>
        </row>
        <row r="72">
          <cell r="A72" t="str">
            <v> </v>
          </cell>
        </row>
        <row r="73">
          <cell r="A73" t="str">
            <v> </v>
          </cell>
        </row>
        <row r="74">
          <cell r="A74" t="str">
            <v> </v>
          </cell>
        </row>
        <row r="75">
          <cell r="A75" t="str">
            <v> </v>
          </cell>
        </row>
        <row r="76">
          <cell r="A76" t="str">
            <v> </v>
          </cell>
        </row>
        <row r="77">
          <cell r="A77" t="str">
            <v> </v>
          </cell>
        </row>
        <row r="78">
          <cell r="A78" t="str">
            <v> </v>
          </cell>
        </row>
        <row r="79">
          <cell r="A79" t="str">
            <v> </v>
          </cell>
        </row>
        <row r="80">
          <cell r="A80" t="str">
            <v> </v>
          </cell>
        </row>
        <row r="81">
          <cell r="A81" t="str">
            <v> </v>
          </cell>
        </row>
        <row r="82">
          <cell r="A82" t="str">
            <v> </v>
          </cell>
        </row>
        <row r="83">
          <cell r="A83" t="str">
            <v> </v>
          </cell>
        </row>
        <row r="84">
          <cell r="A84" t="str">
            <v> </v>
          </cell>
        </row>
        <row r="85">
          <cell r="A85" t="str">
            <v> </v>
          </cell>
        </row>
        <row r="86">
          <cell r="A86" t="str">
            <v> </v>
          </cell>
        </row>
        <row r="87">
          <cell r="A87" t="str">
            <v> </v>
          </cell>
        </row>
        <row r="88">
          <cell r="A88" t="str">
            <v> </v>
          </cell>
        </row>
        <row r="89">
          <cell r="A89" t="str">
            <v> </v>
          </cell>
        </row>
        <row r="90">
          <cell r="A90" t="str">
            <v> </v>
          </cell>
        </row>
        <row r="91">
          <cell r="A91" t="str">
            <v> </v>
          </cell>
        </row>
        <row r="92">
          <cell r="A92" t="str">
            <v> </v>
          </cell>
        </row>
        <row r="93">
          <cell r="A93" t="str">
            <v> </v>
          </cell>
        </row>
        <row r="94">
          <cell r="A94" t="str">
            <v> </v>
          </cell>
        </row>
        <row r="95">
          <cell r="A95" t="str">
            <v> </v>
          </cell>
        </row>
        <row r="96">
          <cell r="A96" t="str">
            <v> </v>
          </cell>
        </row>
        <row r="97">
          <cell r="A97" t="str">
            <v> </v>
          </cell>
        </row>
        <row r="98">
          <cell r="A98" t="str">
            <v> </v>
          </cell>
        </row>
        <row r="99">
          <cell r="A99" t="str">
            <v> </v>
          </cell>
        </row>
        <row r="100">
          <cell r="A100" t="str">
            <v> </v>
          </cell>
        </row>
        <row r="101">
          <cell r="A101" t="str">
            <v> </v>
          </cell>
        </row>
        <row r="102">
          <cell r="A102" t="str">
            <v> </v>
          </cell>
        </row>
        <row r="103">
          <cell r="A103" t="str">
            <v> </v>
          </cell>
        </row>
        <row r="104">
          <cell r="A104" t="str">
            <v> </v>
          </cell>
        </row>
        <row r="105">
          <cell r="A105" t="str">
            <v> </v>
          </cell>
        </row>
        <row r="106">
          <cell r="A106" t="str">
            <v> </v>
          </cell>
        </row>
        <row r="107">
          <cell r="A107" t="str">
            <v> </v>
          </cell>
        </row>
        <row r="108">
          <cell r="A108" t="str">
            <v> </v>
          </cell>
        </row>
        <row r="109">
          <cell r="A109" t="str">
            <v> </v>
          </cell>
        </row>
        <row r="110">
          <cell r="A110" t="str">
            <v> </v>
          </cell>
        </row>
        <row r="111">
          <cell r="A111" t="str">
            <v> </v>
          </cell>
        </row>
        <row r="112">
          <cell r="A112" t="str">
            <v> </v>
          </cell>
        </row>
        <row r="113">
          <cell r="A113" t="str">
            <v> </v>
          </cell>
        </row>
        <row r="114">
          <cell r="A114" t="str">
            <v> </v>
          </cell>
        </row>
        <row r="115">
          <cell r="A115" t="str">
            <v> </v>
          </cell>
        </row>
        <row r="116">
          <cell r="A116" t="str">
            <v> </v>
          </cell>
        </row>
        <row r="117">
          <cell r="A117" t="str">
            <v> </v>
          </cell>
        </row>
        <row r="118">
          <cell r="A118" t="str">
            <v> </v>
          </cell>
        </row>
        <row r="119">
          <cell r="A119" t="str">
            <v> </v>
          </cell>
        </row>
        <row r="120">
          <cell r="A120" t="str">
            <v> </v>
          </cell>
        </row>
        <row r="121">
          <cell r="A121" t="str">
            <v> </v>
          </cell>
        </row>
        <row r="122">
          <cell r="A122" t="str">
            <v> </v>
          </cell>
        </row>
        <row r="123">
          <cell r="A123" t="str">
            <v> </v>
          </cell>
        </row>
        <row r="124">
          <cell r="A124" t="str">
            <v> </v>
          </cell>
        </row>
        <row r="125">
          <cell r="A125" t="str">
            <v> </v>
          </cell>
        </row>
        <row r="126">
          <cell r="A126" t="str">
            <v> </v>
          </cell>
        </row>
        <row r="127">
          <cell r="A127" t="str">
            <v> </v>
          </cell>
        </row>
        <row r="128">
          <cell r="A128" t="str">
            <v> </v>
          </cell>
        </row>
        <row r="129">
          <cell r="A129" t="str">
            <v> </v>
          </cell>
        </row>
        <row r="130">
          <cell r="A130" t="str">
            <v> </v>
          </cell>
        </row>
        <row r="131">
          <cell r="A131" t="str">
            <v> </v>
          </cell>
        </row>
        <row r="132">
          <cell r="A132" t="str">
            <v> </v>
          </cell>
        </row>
        <row r="133">
          <cell r="A133" t="str">
            <v> </v>
          </cell>
        </row>
        <row r="134">
          <cell r="A134" t="str">
            <v> </v>
          </cell>
        </row>
        <row r="135">
          <cell r="A135" t="str">
            <v> </v>
          </cell>
        </row>
        <row r="136">
          <cell r="A136" t="str">
            <v> </v>
          </cell>
        </row>
        <row r="137">
          <cell r="A137" t="str">
            <v> </v>
          </cell>
        </row>
        <row r="138">
          <cell r="A138" t="str">
            <v> </v>
          </cell>
        </row>
        <row r="139">
          <cell r="A139" t="str">
            <v> </v>
          </cell>
        </row>
        <row r="140">
          <cell r="A140" t="str">
            <v> </v>
          </cell>
        </row>
      </sheetData>
      <sheetData sheetId="11">
        <row r="2">
          <cell r="B2" t="str">
            <v>No</v>
          </cell>
          <cell r="C2" t="str">
            <v>NAME</v>
          </cell>
          <cell r="D2" t="str">
            <v>SCHOOL</v>
          </cell>
          <cell r="E2" t="str">
            <v>FIRST NAME</v>
          </cell>
          <cell r="F2" t="str">
            <v>SURNAME</v>
          </cell>
          <cell r="G2" t="str">
            <v>D.O.B.</v>
          </cell>
          <cell r="H2" t="str">
            <v>AGE GROUP</v>
          </cell>
          <cell r="I2" t="str">
            <v>HJ Perf (18/19)</v>
          </cell>
          <cell r="J2" t="str">
            <v>Hurd Perf (18/19)</v>
          </cell>
        </row>
        <row r="3">
          <cell r="B3">
            <v>140</v>
          </cell>
          <cell r="C3" t="str">
            <v>Sammy  Ball</v>
          </cell>
          <cell r="D3" t="str">
            <v>Piggott</v>
          </cell>
          <cell r="E3" t="str">
            <v>Sammy </v>
          </cell>
          <cell r="F3" t="str">
            <v>Ball</v>
          </cell>
          <cell r="G3">
            <v>38278</v>
          </cell>
          <cell r="H3" t="str">
            <v>U15</v>
          </cell>
          <cell r="I3">
            <v>1.8</v>
          </cell>
          <cell r="J3">
            <v>11.73</v>
          </cell>
        </row>
        <row r="4">
          <cell r="B4">
            <v>133</v>
          </cell>
          <cell r="C4" t="str">
            <v>Harrison Dodd</v>
          </cell>
          <cell r="D4" t="str">
            <v>LVS</v>
          </cell>
          <cell r="E4" t="str">
            <v>Harrison</v>
          </cell>
          <cell r="F4" t="str">
            <v>Dodd</v>
          </cell>
          <cell r="G4">
            <v>38231</v>
          </cell>
          <cell r="H4" t="str">
            <v>U15</v>
          </cell>
          <cell r="I4" t="str">
            <v>1.45m</v>
          </cell>
          <cell r="J4">
            <v>13.3</v>
          </cell>
        </row>
        <row r="5">
          <cell r="B5">
            <v>149</v>
          </cell>
          <cell r="C5" t="str">
            <v>Sammy  Pemberton</v>
          </cell>
          <cell r="D5" t="str">
            <v>Charters</v>
          </cell>
          <cell r="E5" t="str">
            <v>Sammy </v>
          </cell>
          <cell r="F5" t="str">
            <v>Pemberton</v>
          </cell>
          <cell r="G5">
            <v>38715</v>
          </cell>
          <cell r="H5" t="str">
            <v>U15</v>
          </cell>
          <cell r="J5">
            <v>14.27</v>
          </cell>
        </row>
        <row r="6">
          <cell r="B6">
            <v>141</v>
          </cell>
          <cell r="C6" t="str">
            <v>Matthew Smith</v>
          </cell>
          <cell r="D6" t="str">
            <v>Westgate</v>
          </cell>
          <cell r="E6" t="str">
            <v>Matthew</v>
          </cell>
          <cell r="F6" t="str">
            <v>Smith</v>
          </cell>
          <cell r="G6">
            <v>38639</v>
          </cell>
          <cell r="H6" t="str">
            <v>U15</v>
          </cell>
          <cell r="I6" t="str">
            <v>1.26m</v>
          </cell>
          <cell r="J6">
            <v>14.9</v>
          </cell>
        </row>
        <row r="7">
          <cell r="B7">
            <v>129</v>
          </cell>
          <cell r="C7" t="str">
            <v>Oliver  Humphrey</v>
          </cell>
          <cell r="D7" t="str">
            <v>Kennet</v>
          </cell>
          <cell r="E7" t="str">
            <v>Oliver </v>
          </cell>
          <cell r="F7" t="str">
            <v>Humphrey</v>
          </cell>
          <cell r="G7">
            <v>38857</v>
          </cell>
          <cell r="H7" t="str">
            <v>U15</v>
          </cell>
          <cell r="I7" t="str">
            <v>1.05m</v>
          </cell>
          <cell r="J7">
            <v>15.83</v>
          </cell>
        </row>
        <row r="8">
          <cell r="B8">
            <v>148</v>
          </cell>
          <cell r="C8" t="str">
            <v>Freddie Fenton</v>
          </cell>
          <cell r="D8" t="str">
            <v>Charters</v>
          </cell>
          <cell r="E8" t="str">
            <v>Freddie</v>
          </cell>
          <cell r="F8" t="str">
            <v>Fenton</v>
          </cell>
          <cell r="G8">
            <v>38951</v>
          </cell>
          <cell r="H8" t="str">
            <v>U15</v>
          </cell>
          <cell r="J8">
            <v>16.2</v>
          </cell>
        </row>
        <row r="9">
          <cell r="B9">
            <v>153</v>
          </cell>
          <cell r="C9" t="str">
            <v>Ed Langdon</v>
          </cell>
          <cell r="D9" t="str">
            <v>Park House</v>
          </cell>
          <cell r="E9" t="str">
            <v>Ed</v>
          </cell>
          <cell r="F9" t="str">
            <v>Langdon</v>
          </cell>
          <cell r="G9">
            <v>38338</v>
          </cell>
          <cell r="H9" t="str">
            <v>U15</v>
          </cell>
          <cell r="I9">
            <v>1.3</v>
          </cell>
          <cell r="J9">
            <v>17</v>
          </cell>
        </row>
        <row r="10">
          <cell r="B10">
            <v>152</v>
          </cell>
          <cell r="C10" t="str">
            <v>Angus McGee</v>
          </cell>
          <cell r="D10" t="str">
            <v>Park House</v>
          </cell>
          <cell r="E10" t="str">
            <v>Angus</v>
          </cell>
          <cell r="F10" t="str">
            <v>McGee</v>
          </cell>
          <cell r="G10">
            <v>38431</v>
          </cell>
          <cell r="H10" t="str">
            <v>U15</v>
          </cell>
          <cell r="I10">
            <v>1.3</v>
          </cell>
          <cell r="J10">
            <v>17.5</v>
          </cell>
        </row>
        <row r="11">
          <cell r="B11">
            <v>151</v>
          </cell>
          <cell r="C11" t="str">
            <v>Tom Ferguson</v>
          </cell>
          <cell r="D11" t="str">
            <v>Park House</v>
          </cell>
          <cell r="E11" t="str">
            <v>Tom</v>
          </cell>
          <cell r="F11" t="str">
            <v>Ferguson</v>
          </cell>
          <cell r="G11">
            <v>38311</v>
          </cell>
          <cell r="H11" t="str">
            <v>U15</v>
          </cell>
          <cell r="I11">
            <v>1.42</v>
          </cell>
          <cell r="J11">
            <v>18</v>
          </cell>
        </row>
        <row r="12">
          <cell r="B12">
            <v>121</v>
          </cell>
          <cell r="C12" t="str">
            <v>Alexander  Stirzaker</v>
          </cell>
          <cell r="D12" t="str">
            <v>Desborough</v>
          </cell>
          <cell r="E12" t="str">
            <v>Alexander </v>
          </cell>
          <cell r="F12" t="str">
            <v>Stirzaker</v>
          </cell>
          <cell r="G12">
            <v>38251</v>
          </cell>
          <cell r="H12" t="str">
            <v>U15</v>
          </cell>
          <cell r="I12" t="str">
            <v>1.34m</v>
          </cell>
        </row>
        <row r="13">
          <cell r="B13">
            <v>122</v>
          </cell>
          <cell r="C13" t="str">
            <v>Dalton Bidgood</v>
          </cell>
          <cell r="D13" t="str">
            <v>Desborough</v>
          </cell>
          <cell r="E13" t="str">
            <v>Dalton</v>
          </cell>
          <cell r="F13" t="str">
            <v>Bidgood</v>
          </cell>
          <cell r="G13">
            <v>38308</v>
          </cell>
          <cell r="H13" t="str">
            <v>U15</v>
          </cell>
          <cell r="I13" t="str">
            <v>1.29m</v>
          </cell>
        </row>
        <row r="14">
          <cell r="B14">
            <v>125</v>
          </cell>
          <cell r="C14" t="str">
            <v>Cameron Mobley</v>
          </cell>
          <cell r="D14" t="str">
            <v>Holyport College</v>
          </cell>
          <cell r="E14" t="str">
            <v>Cameron</v>
          </cell>
          <cell r="F14" t="str">
            <v>Mobley</v>
          </cell>
          <cell r="G14">
            <v>38391</v>
          </cell>
          <cell r="H14" t="str">
            <v>U15</v>
          </cell>
        </row>
        <row r="15">
          <cell r="B15">
            <v>126</v>
          </cell>
          <cell r="C15" t="str">
            <v>Max Skelton</v>
          </cell>
          <cell r="D15" t="str">
            <v>Holyport College</v>
          </cell>
          <cell r="E15" t="str">
            <v>Max</v>
          </cell>
          <cell r="F15" t="str">
            <v>Skelton</v>
          </cell>
          <cell r="G15">
            <v>38675</v>
          </cell>
          <cell r="H15" t="str">
            <v>U15</v>
          </cell>
        </row>
        <row r="16">
          <cell r="B16">
            <v>127</v>
          </cell>
          <cell r="C16" t="str">
            <v>Guillem Evans Rodriguez</v>
          </cell>
          <cell r="D16" t="str">
            <v>Holyport College</v>
          </cell>
          <cell r="E16" t="str">
            <v>Guillem</v>
          </cell>
          <cell r="F16" t="str">
            <v>Evans Rodriguez</v>
          </cell>
          <cell r="G16">
            <v>38482</v>
          </cell>
          <cell r="H16" t="str">
            <v>U15</v>
          </cell>
        </row>
        <row r="17">
          <cell r="B17">
            <v>128</v>
          </cell>
          <cell r="C17" t="str">
            <v>Jamie Sheffield</v>
          </cell>
          <cell r="D17" t="str">
            <v>Holyport College</v>
          </cell>
          <cell r="E17" t="str">
            <v>Jamie</v>
          </cell>
          <cell r="F17" t="str">
            <v>Sheffield</v>
          </cell>
          <cell r="G17">
            <v>38433</v>
          </cell>
          <cell r="H17" t="str">
            <v>U15</v>
          </cell>
        </row>
        <row r="18">
          <cell r="B18">
            <v>130</v>
          </cell>
          <cell r="C18" t="str">
            <v>Oscar  McClure</v>
          </cell>
          <cell r="D18" t="str">
            <v>Kennet</v>
          </cell>
          <cell r="E18" t="str">
            <v>Oscar </v>
          </cell>
          <cell r="F18" t="str">
            <v>McClure</v>
          </cell>
          <cell r="G18">
            <v>38787</v>
          </cell>
          <cell r="H18" t="str">
            <v>U15</v>
          </cell>
        </row>
        <row r="19">
          <cell r="B19">
            <v>131</v>
          </cell>
          <cell r="C19" t="str">
            <v>Joshua  Down</v>
          </cell>
          <cell r="D19" t="str">
            <v>Kennet</v>
          </cell>
          <cell r="E19" t="str">
            <v>Joshua </v>
          </cell>
          <cell r="F19" t="str">
            <v>Down</v>
          </cell>
          <cell r="G19">
            <v>38263</v>
          </cell>
          <cell r="H19" t="str">
            <v>U15</v>
          </cell>
        </row>
        <row r="20">
          <cell r="B20">
            <v>132</v>
          </cell>
          <cell r="C20" t="str">
            <v>Jacob  Bunch</v>
          </cell>
          <cell r="D20" t="str">
            <v>Kennet</v>
          </cell>
          <cell r="E20" t="str">
            <v>Jacob </v>
          </cell>
          <cell r="F20" t="str">
            <v>Bunch</v>
          </cell>
          <cell r="G20">
            <v>38476</v>
          </cell>
          <cell r="H20" t="str">
            <v>U15</v>
          </cell>
        </row>
        <row r="21">
          <cell r="B21">
            <v>134</v>
          </cell>
          <cell r="C21" t="str">
            <v>Thomas Day</v>
          </cell>
          <cell r="D21" t="str">
            <v>RBCS</v>
          </cell>
          <cell r="E21" t="str">
            <v>Thomas</v>
          </cell>
          <cell r="F21" t="str">
            <v>Day</v>
          </cell>
          <cell r="G21">
            <v>38720</v>
          </cell>
          <cell r="H21" t="str">
            <v>U15</v>
          </cell>
          <cell r="I21">
            <v>1.45</v>
          </cell>
        </row>
        <row r="22">
          <cell r="B22">
            <v>136</v>
          </cell>
          <cell r="C22" t="str">
            <v>Will Thompson</v>
          </cell>
          <cell r="D22" t="str">
            <v>RBCS</v>
          </cell>
          <cell r="E22" t="str">
            <v>Will</v>
          </cell>
          <cell r="F22" t="str">
            <v>Thompson</v>
          </cell>
          <cell r="G22">
            <v>38510</v>
          </cell>
          <cell r="H22" t="str">
            <v>U15</v>
          </cell>
          <cell r="I22">
            <v>1.3</v>
          </cell>
        </row>
        <row r="23">
          <cell r="B23">
            <v>137</v>
          </cell>
          <cell r="C23" t="str">
            <v>Tom David</v>
          </cell>
          <cell r="D23" t="str">
            <v>RBCS</v>
          </cell>
          <cell r="E23" t="str">
            <v>Tom</v>
          </cell>
          <cell r="F23" t="str">
            <v>David</v>
          </cell>
          <cell r="G23">
            <v>38261</v>
          </cell>
          <cell r="H23" t="str">
            <v>U15</v>
          </cell>
          <cell r="I23">
            <v>1.25</v>
          </cell>
        </row>
        <row r="24">
          <cell r="B24">
            <v>138</v>
          </cell>
          <cell r="C24" t="str">
            <v>Jake Gaines</v>
          </cell>
          <cell r="D24" t="str">
            <v>RBCS</v>
          </cell>
          <cell r="E24" t="str">
            <v>Jake</v>
          </cell>
          <cell r="F24" t="str">
            <v>Gaines</v>
          </cell>
          <cell r="G24">
            <v>38475</v>
          </cell>
          <cell r="H24" t="str">
            <v>U15</v>
          </cell>
        </row>
        <row r="25">
          <cell r="B25">
            <v>139</v>
          </cell>
          <cell r="C25" t="str">
            <v>Hastings  Arko</v>
          </cell>
          <cell r="D25" t="str">
            <v>St Josephs</v>
          </cell>
          <cell r="E25" t="str">
            <v>Hastings </v>
          </cell>
          <cell r="F25" t="str">
            <v>Arko</v>
          </cell>
          <cell r="G25">
            <v>38289</v>
          </cell>
          <cell r="H25" t="str">
            <v>U15</v>
          </cell>
          <cell r="I25">
            <v>1.55</v>
          </cell>
        </row>
        <row r="26">
          <cell r="B26">
            <v>142</v>
          </cell>
          <cell r="C26" t="str">
            <v>James Field</v>
          </cell>
          <cell r="D26" t="str">
            <v>Highdown</v>
          </cell>
          <cell r="E26" t="str">
            <v>James</v>
          </cell>
          <cell r="F26" t="str">
            <v>Field</v>
          </cell>
          <cell r="G26">
            <v>38545</v>
          </cell>
          <cell r="H26" t="str">
            <v>U15</v>
          </cell>
        </row>
        <row r="27">
          <cell r="B27">
            <v>143</v>
          </cell>
          <cell r="C27" t="str">
            <v>Krystian Kapron</v>
          </cell>
          <cell r="D27" t="str">
            <v>Highdown</v>
          </cell>
          <cell r="E27" t="str">
            <v>Krystian</v>
          </cell>
          <cell r="F27" t="str">
            <v>Kapron</v>
          </cell>
          <cell r="G27">
            <v>38375</v>
          </cell>
          <cell r="H27" t="str">
            <v>U15</v>
          </cell>
        </row>
        <row r="28">
          <cell r="B28">
            <v>144</v>
          </cell>
          <cell r="C28" t="str">
            <v>Tom Pasmore</v>
          </cell>
          <cell r="D28" t="str">
            <v>Highdown</v>
          </cell>
          <cell r="E28" t="str">
            <v>Tom</v>
          </cell>
          <cell r="F28" t="str">
            <v>Pasmore</v>
          </cell>
          <cell r="G28">
            <v>38424</v>
          </cell>
          <cell r="H28" t="str">
            <v>U15</v>
          </cell>
        </row>
        <row r="29">
          <cell r="B29">
            <v>145</v>
          </cell>
          <cell r="C29" t="str">
            <v>Alex Russell</v>
          </cell>
          <cell r="D29" t="str">
            <v>Highdown</v>
          </cell>
          <cell r="E29" t="str">
            <v>Alex</v>
          </cell>
          <cell r="F29" t="str">
            <v>Russell</v>
          </cell>
          <cell r="G29">
            <v>38344</v>
          </cell>
          <cell r="H29" t="str">
            <v>U15</v>
          </cell>
        </row>
        <row r="30">
          <cell r="B30">
            <v>146</v>
          </cell>
          <cell r="C30" t="str">
            <v>Calum  Johnstone</v>
          </cell>
          <cell r="D30" t="str">
            <v>Charters</v>
          </cell>
          <cell r="E30" t="str">
            <v>Calum </v>
          </cell>
          <cell r="F30" t="str">
            <v>Johnstone</v>
          </cell>
          <cell r="G30">
            <v>38260</v>
          </cell>
          <cell r="H30" t="str">
            <v>U15</v>
          </cell>
        </row>
        <row r="31">
          <cell r="B31">
            <v>147</v>
          </cell>
          <cell r="C31" t="str">
            <v>Toby Jeavons</v>
          </cell>
          <cell r="D31" t="str">
            <v>Charters</v>
          </cell>
          <cell r="E31" t="str">
            <v>Toby</v>
          </cell>
          <cell r="F31" t="str">
            <v>Jeavons</v>
          </cell>
          <cell r="G31">
            <v>38477</v>
          </cell>
          <cell r="H31" t="str">
            <v>U15</v>
          </cell>
        </row>
        <row r="32">
          <cell r="B32">
            <v>150</v>
          </cell>
          <cell r="C32" t="str">
            <v>Jack Lawrence</v>
          </cell>
          <cell r="D32" t="str">
            <v>Denefield</v>
          </cell>
          <cell r="E32" t="str">
            <v>Jack</v>
          </cell>
          <cell r="F32" t="str">
            <v>Lawrence</v>
          </cell>
          <cell r="G32">
            <v>38356</v>
          </cell>
          <cell r="H32" t="str">
            <v>U15</v>
          </cell>
        </row>
        <row r="33">
          <cell r="B33" t="str">
            <v>W123</v>
          </cell>
          <cell r="C33" t="str">
            <v>Henry Ibkewe-Pons</v>
          </cell>
          <cell r="D33" t="str">
            <v>Desborough</v>
          </cell>
          <cell r="E33" t="str">
            <v>Henry</v>
          </cell>
          <cell r="F33" t="str">
            <v>Ibkewe-Pons</v>
          </cell>
          <cell r="G33">
            <v>38351</v>
          </cell>
          <cell r="H33" t="str">
            <v>U15</v>
          </cell>
          <cell r="I33" t="str">
            <v>1.29m</v>
          </cell>
        </row>
        <row r="34">
          <cell r="B34" t="str">
            <v>W124</v>
          </cell>
          <cell r="C34" t="str">
            <v>Patrick Droney</v>
          </cell>
          <cell r="D34" t="str">
            <v>Desborough</v>
          </cell>
          <cell r="E34" t="str">
            <v>Patrick</v>
          </cell>
          <cell r="F34" t="str">
            <v>Droney</v>
          </cell>
          <cell r="G34">
            <v>38311</v>
          </cell>
          <cell r="H34" t="str">
            <v>U15</v>
          </cell>
          <cell r="I34" t="str">
            <v>1.29m</v>
          </cell>
        </row>
        <row r="35">
          <cell r="B35" t="str">
            <v>W135</v>
          </cell>
          <cell r="C35" t="str">
            <v>Tyler  Chidwick</v>
          </cell>
          <cell r="D35" t="str">
            <v>RBCS</v>
          </cell>
          <cell r="E35" t="str">
            <v>Tyler </v>
          </cell>
          <cell r="F35" t="str">
            <v>Chidwick</v>
          </cell>
          <cell r="G35">
            <v>38560</v>
          </cell>
          <cell r="H35" t="str">
            <v>U15</v>
          </cell>
          <cell r="I35">
            <v>1.35</v>
          </cell>
        </row>
        <row r="36">
          <cell r="B36">
            <v>154</v>
          </cell>
          <cell r="C36" t="str">
            <v> </v>
          </cell>
        </row>
        <row r="37">
          <cell r="B37">
            <v>155</v>
          </cell>
          <cell r="C37" t="str">
            <v> </v>
          </cell>
        </row>
        <row r="38">
          <cell r="C38" t="str">
            <v> </v>
          </cell>
        </row>
        <row r="39">
          <cell r="C39" t="str">
            <v> </v>
          </cell>
        </row>
        <row r="40">
          <cell r="C40" t="str">
            <v> </v>
          </cell>
        </row>
        <row r="41">
          <cell r="C41" t="str">
            <v> </v>
          </cell>
        </row>
        <row r="42">
          <cell r="C42" t="str">
            <v> </v>
          </cell>
        </row>
        <row r="43">
          <cell r="C43" t="str">
            <v> </v>
          </cell>
        </row>
        <row r="44">
          <cell r="C44" t="str">
            <v> </v>
          </cell>
        </row>
        <row r="45">
          <cell r="C45" t="str">
            <v> </v>
          </cell>
        </row>
        <row r="46">
          <cell r="C46" t="str">
            <v> </v>
          </cell>
        </row>
        <row r="47">
          <cell r="C47" t="str">
            <v> </v>
          </cell>
        </row>
        <row r="48">
          <cell r="C48" t="str">
            <v> </v>
          </cell>
        </row>
        <row r="49">
          <cell r="C49" t="str">
            <v> </v>
          </cell>
        </row>
        <row r="50">
          <cell r="C50" t="str">
            <v> </v>
          </cell>
        </row>
        <row r="51">
          <cell r="C51" t="str">
            <v> </v>
          </cell>
        </row>
        <row r="52">
          <cell r="C52" t="str">
            <v> </v>
          </cell>
        </row>
        <row r="53">
          <cell r="C53" t="str">
            <v> </v>
          </cell>
        </row>
        <row r="54">
          <cell r="C54" t="str">
            <v> </v>
          </cell>
        </row>
        <row r="55">
          <cell r="C55" t="str">
            <v> </v>
          </cell>
        </row>
        <row r="56">
          <cell r="C56" t="str">
            <v> </v>
          </cell>
        </row>
        <row r="57">
          <cell r="C57" t="str">
            <v> </v>
          </cell>
        </row>
        <row r="58">
          <cell r="C58" t="str">
            <v> </v>
          </cell>
        </row>
        <row r="59">
          <cell r="C59" t="str">
            <v> </v>
          </cell>
        </row>
        <row r="60">
          <cell r="C60" t="str">
            <v> </v>
          </cell>
        </row>
        <row r="61">
          <cell r="C61" t="str">
            <v> </v>
          </cell>
        </row>
        <row r="62">
          <cell r="C62" t="str">
            <v> </v>
          </cell>
        </row>
        <row r="63">
          <cell r="C63" t="str">
            <v> </v>
          </cell>
        </row>
        <row r="64">
          <cell r="C64" t="str">
            <v> </v>
          </cell>
        </row>
        <row r="65">
          <cell r="C65" t="str">
            <v> </v>
          </cell>
        </row>
        <row r="66">
          <cell r="C66" t="str">
            <v> </v>
          </cell>
        </row>
        <row r="67">
          <cell r="C67" t="str">
            <v> </v>
          </cell>
        </row>
        <row r="68">
          <cell r="C68" t="str">
            <v> </v>
          </cell>
        </row>
        <row r="69">
          <cell r="C69" t="str">
            <v> </v>
          </cell>
        </row>
        <row r="70">
          <cell r="C70" t="str">
            <v> </v>
          </cell>
        </row>
        <row r="71">
          <cell r="C71" t="str">
            <v> </v>
          </cell>
        </row>
        <row r="72">
          <cell r="C72" t="str">
            <v> </v>
          </cell>
        </row>
        <row r="73">
          <cell r="C73" t="str">
            <v> </v>
          </cell>
        </row>
        <row r="74">
          <cell r="C74" t="str">
            <v> </v>
          </cell>
        </row>
        <row r="75">
          <cell r="C75" t="str">
            <v> </v>
          </cell>
        </row>
        <row r="76">
          <cell r="C76" t="str">
            <v> </v>
          </cell>
        </row>
        <row r="77">
          <cell r="C77" t="str">
            <v> </v>
          </cell>
        </row>
        <row r="78">
          <cell r="C78" t="str">
            <v> </v>
          </cell>
        </row>
        <row r="79">
          <cell r="C79" t="str">
            <v> </v>
          </cell>
        </row>
        <row r="80">
          <cell r="C80" t="str">
            <v> </v>
          </cell>
        </row>
        <row r="81">
          <cell r="C81" t="str">
            <v> </v>
          </cell>
        </row>
        <row r="82">
          <cell r="C82" t="str">
            <v> </v>
          </cell>
        </row>
        <row r="83">
          <cell r="C83" t="str">
            <v> </v>
          </cell>
        </row>
        <row r="84">
          <cell r="C84" t="str">
            <v> </v>
          </cell>
        </row>
        <row r="85">
          <cell r="C85" t="str">
            <v> </v>
          </cell>
        </row>
        <row r="86">
          <cell r="C86" t="str">
            <v> </v>
          </cell>
        </row>
        <row r="87">
          <cell r="C87" t="str">
            <v> </v>
          </cell>
        </row>
        <row r="88">
          <cell r="C88" t="str">
            <v> </v>
          </cell>
        </row>
        <row r="89">
          <cell r="C89" t="str">
            <v> </v>
          </cell>
        </row>
        <row r="90">
          <cell r="C90" t="str">
            <v> </v>
          </cell>
        </row>
        <row r="91">
          <cell r="C91" t="str">
            <v> </v>
          </cell>
        </row>
        <row r="92">
          <cell r="C92" t="str">
            <v> </v>
          </cell>
        </row>
        <row r="93">
          <cell r="C93" t="str">
            <v> </v>
          </cell>
        </row>
        <row r="94">
          <cell r="C94" t="str">
            <v> </v>
          </cell>
        </row>
        <row r="95">
          <cell r="C95" t="str">
            <v> </v>
          </cell>
        </row>
        <row r="96">
          <cell r="C96" t="str">
            <v> </v>
          </cell>
        </row>
        <row r="97">
          <cell r="C97" t="str">
            <v> </v>
          </cell>
        </row>
        <row r="98">
          <cell r="C98" t="str">
            <v> </v>
          </cell>
        </row>
        <row r="99">
          <cell r="C99" t="str">
            <v> </v>
          </cell>
        </row>
        <row r="100">
          <cell r="C100" t="str">
            <v> </v>
          </cell>
        </row>
        <row r="101">
          <cell r="C101" t="str">
            <v> </v>
          </cell>
        </row>
        <row r="102">
          <cell r="C102" t="str">
            <v> </v>
          </cell>
        </row>
        <row r="103">
          <cell r="C103" t="str">
            <v> </v>
          </cell>
        </row>
        <row r="104">
          <cell r="C104" t="str">
            <v> </v>
          </cell>
        </row>
        <row r="105">
          <cell r="C105" t="str">
            <v> </v>
          </cell>
        </row>
        <row r="106">
          <cell r="C106" t="str">
            <v> </v>
          </cell>
        </row>
        <row r="107">
          <cell r="C107" t="str">
            <v> </v>
          </cell>
        </row>
        <row r="108">
          <cell r="C108" t="str">
            <v> </v>
          </cell>
        </row>
        <row r="109">
          <cell r="C109" t="str">
            <v> </v>
          </cell>
        </row>
        <row r="110">
          <cell r="C110" t="str">
            <v> </v>
          </cell>
        </row>
        <row r="111">
          <cell r="C111" t="str">
            <v> </v>
          </cell>
        </row>
        <row r="112">
          <cell r="C112" t="str">
            <v> </v>
          </cell>
        </row>
        <row r="113">
          <cell r="C113" t="str">
            <v> </v>
          </cell>
        </row>
        <row r="114">
          <cell r="C114" t="str">
            <v> </v>
          </cell>
        </row>
        <row r="115">
          <cell r="C115" t="str">
            <v> </v>
          </cell>
        </row>
        <row r="116">
          <cell r="C116" t="str">
            <v> </v>
          </cell>
        </row>
        <row r="117">
          <cell r="C117" t="str">
            <v> </v>
          </cell>
        </row>
        <row r="118">
          <cell r="C118" t="str">
            <v> </v>
          </cell>
        </row>
        <row r="119">
          <cell r="C119" t="str">
            <v> </v>
          </cell>
        </row>
        <row r="120">
          <cell r="C120" t="str">
            <v> </v>
          </cell>
        </row>
        <row r="121">
          <cell r="C121" t="str">
            <v> </v>
          </cell>
        </row>
        <row r="122">
          <cell r="C122" t="str">
            <v> </v>
          </cell>
        </row>
        <row r="123">
          <cell r="C123" t="str">
            <v> </v>
          </cell>
        </row>
        <row r="124">
          <cell r="C124" t="str">
            <v> </v>
          </cell>
        </row>
        <row r="125">
          <cell r="C125" t="str">
            <v> </v>
          </cell>
        </row>
        <row r="126">
          <cell r="C126" t="str">
            <v> </v>
          </cell>
        </row>
        <row r="127">
          <cell r="C127" t="str">
            <v> </v>
          </cell>
        </row>
        <row r="128">
          <cell r="C128" t="str">
            <v> </v>
          </cell>
        </row>
        <row r="129">
          <cell r="C129" t="str">
            <v> </v>
          </cell>
        </row>
        <row r="130">
          <cell r="C130" t="str">
            <v> </v>
          </cell>
        </row>
        <row r="131">
          <cell r="C131" t="str">
            <v> </v>
          </cell>
        </row>
        <row r="132">
          <cell r="C132" t="str">
            <v> </v>
          </cell>
        </row>
        <row r="133">
          <cell r="C133" t="str">
            <v> </v>
          </cell>
        </row>
        <row r="134">
          <cell r="C134" t="str">
            <v> </v>
          </cell>
        </row>
        <row r="135">
          <cell r="C135" t="str">
            <v> </v>
          </cell>
        </row>
        <row r="136">
          <cell r="C136" t="str">
            <v> </v>
          </cell>
        </row>
        <row r="137">
          <cell r="C137" t="str">
            <v> </v>
          </cell>
        </row>
        <row r="138">
          <cell r="C138" t="str">
            <v> </v>
          </cell>
        </row>
        <row r="139">
          <cell r="C139" t="str">
            <v> </v>
          </cell>
        </row>
        <row r="140">
          <cell r="C140" t="str">
            <v> </v>
          </cell>
        </row>
      </sheetData>
      <sheetData sheetId="12">
        <row r="2">
          <cell r="B2" t="str">
            <v>No</v>
          </cell>
          <cell r="C2" t="str">
            <v>NAME</v>
          </cell>
          <cell r="D2" t="str">
            <v>SCHOOL</v>
          </cell>
          <cell r="E2" t="str">
            <v>FIRST NAME</v>
          </cell>
          <cell r="F2" t="str">
            <v>SURNAME</v>
          </cell>
          <cell r="G2" t="str">
            <v>D.O.B.</v>
          </cell>
          <cell r="H2" t="str">
            <v>AGE GROUP</v>
          </cell>
          <cell r="I2" t="str">
            <v>HJ Perf (18/19)</v>
          </cell>
          <cell r="J2" t="str">
            <v>Hurd Perf (18/19)</v>
          </cell>
        </row>
        <row r="3">
          <cell r="B3">
            <v>63</v>
          </cell>
          <cell r="C3" t="str">
            <v>Havana Sale</v>
          </cell>
          <cell r="D3" t="str">
            <v>Holyport College</v>
          </cell>
          <cell r="E3" t="str">
            <v>Havana</v>
          </cell>
          <cell r="F3" t="str">
            <v>Sale</v>
          </cell>
          <cell r="G3">
            <v>38053</v>
          </cell>
          <cell r="H3" t="str">
            <v>U17</v>
          </cell>
          <cell r="I3">
            <v>1.18</v>
          </cell>
          <cell r="J3">
            <v>12.7</v>
          </cell>
        </row>
        <row r="4">
          <cell r="B4">
            <v>71</v>
          </cell>
          <cell r="C4" t="str">
            <v>Anna  Montagne</v>
          </cell>
          <cell r="D4" t="str">
            <v>Park House</v>
          </cell>
          <cell r="E4" t="str">
            <v>Anna </v>
          </cell>
          <cell r="F4" t="str">
            <v>Montagne</v>
          </cell>
          <cell r="G4">
            <v>37581</v>
          </cell>
          <cell r="H4" t="str">
            <v>U17</v>
          </cell>
          <cell r="I4">
            <v>1.62</v>
          </cell>
          <cell r="J4">
            <v>12.9</v>
          </cell>
        </row>
        <row r="5">
          <cell r="B5">
            <v>67</v>
          </cell>
          <cell r="C5" t="str">
            <v>Maisie Jeger</v>
          </cell>
          <cell r="D5" t="str">
            <v>Kennet</v>
          </cell>
          <cell r="E5" t="str">
            <v>Maisie</v>
          </cell>
          <cell r="F5" t="str">
            <v>Jeger</v>
          </cell>
          <cell r="G5">
            <v>37949</v>
          </cell>
          <cell r="H5" t="str">
            <v>U17</v>
          </cell>
          <cell r="I5" t="str">
            <v>1.57m</v>
          </cell>
          <cell r="J5">
            <v>13.7</v>
          </cell>
        </row>
        <row r="6">
          <cell r="B6">
            <v>58</v>
          </cell>
          <cell r="C6" t="str">
            <v>Honor Neville</v>
          </cell>
          <cell r="D6" t="str">
            <v>Downe House</v>
          </cell>
          <cell r="E6" t="str">
            <v>Honor</v>
          </cell>
          <cell r="F6" t="str">
            <v>Neville</v>
          </cell>
          <cell r="G6">
            <v>38110</v>
          </cell>
          <cell r="H6" t="str">
            <v>U17</v>
          </cell>
          <cell r="I6">
            <v>1.38</v>
          </cell>
          <cell r="J6">
            <v>14.3</v>
          </cell>
        </row>
        <row r="7">
          <cell r="B7">
            <v>54</v>
          </cell>
          <cell r="C7" t="str">
            <v>Leila Lister</v>
          </cell>
          <cell r="D7" t="str">
            <v>The Abbey</v>
          </cell>
          <cell r="E7" t="str">
            <v>Leila</v>
          </cell>
          <cell r="F7" t="str">
            <v>Lister</v>
          </cell>
          <cell r="G7">
            <v>38004</v>
          </cell>
          <cell r="H7" t="str">
            <v>U17</v>
          </cell>
          <cell r="I7" t="str">
            <v>1.50m</v>
          </cell>
          <cell r="J7">
            <v>15.4</v>
          </cell>
        </row>
        <row r="8">
          <cell r="B8">
            <v>75</v>
          </cell>
          <cell r="C8" t="str">
            <v>Libby Doyle</v>
          </cell>
          <cell r="D8" t="str">
            <v>Charters</v>
          </cell>
          <cell r="E8" t="str">
            <v>Libby</v>
          </cell>
          <cell r="F8" t="str">
            <v>Doyle</v>
          </cell>
          <cell r="G8">
            <v>37547</v>
          </cell>
          <cell r="H8" t="str">
            <v>U17</v>
          </cell>
          <cell r="I8">
            <v>1.26</v>
          </cell>
          <cell r="J8">
            <v>15.5</v>
          </cell>
        </row>
        <row r="9">
          <cell r="B9">
            <v>53</v>
          </cell>
          <cell r="C9" t="str">
            <v>Maddie Bennett</v>
          </cell>
          <cell r="D9" t="str">
            <v>Denefield</v>
          </cell>
          <cell r="E9" t="str">
            <v>Maddie</v>
          </cell>
          <cell r="F9" t="str">
            <v>Bennett</v>
          </cell>
          <cell r="G9">
            <v>37604</v>
          </cell>
          <cell r="H9" t="str">
            <v>U17</v>
          </cell>
          <cell r="I9" t="str">
            <v>1.30m</v>
          </cell>
          <cell r="J9">
            <v>15.6</v>
          </cell>
        </row>
        <row r="10">
          <cell r="B10">
            <v>52</v>
          </cell>
          <cell r="C10" t="str">
            <v>Scarlett  O'Connor</v>
          </cell>
          <cell r="D10" t="str">
            <v>Denefield</v>
          </cell>
          <cell r="E10" t="str">
            <v>Scarlett </v>
          </cell>
          <cell r="F10" t="str">
            <v>O'Connor</v>
          </cell>
          <cell r="G10">
            <v>38034</v>
          </cell>
          <cell r="H10" t="str">
            <v>U17</v>
          </cell>
          <cell r="I10" t="str">
            <v>1.25m</v>
          </cell>
          <cell r="J10">
            <v>16.2</v>
          </cell>
        </row>
        <row r="11">
          <cell r="B11">
            <v>59</v>
          </cell>
          <cell r="C11" t="str">
            <v>Poppy Wessely</v>
          </cell>
          <cell r="D11" t="str">
            <v>Downe House</v>
          </cell>
          <cell r="E11" t="str">
            <v>Poppy</v>
          </cell>
          <cell r="F11" t="str">
            <v>Wessely</v>
          </cell>
          <cell r="G11">
            <v>37982</v>
          </cell>
          <cell r="H11" t="str">
            <v>U17</v>
          </cell>
          <cell r="I11">
            <v>1.15</v>
          </cell>
          <cell r="J11">
            <v>16.5</v>
          </cell>
        </row>
        <row r="12">
          <cell r="B12">
            <v>68</v>
          </cell>
          <cell r="C12" t="str">
            <v>Isabel Stevens</v>
          </cell>
          <cell r="D12" t="str">
            <v>Kennet</v>
          </cell>
          <cell r="E12" t="str">
            <v>Isabel</v>
          </cell>
          <cell r="F12" t="str">
            <v>Stevens</v>
          </cell>
          <cell r="G12">
            <v>37922</v>
          </cell>
          <cell r="H12" t="str">
            <v>U17</v>
          </cell>
          <cell r="I12" t="str">
            <v>1.24m</v>
          </cell>
          <cell r="J12">
            <v>16.5</v>
          </cell>
        </row>
        <row r="13">
          <cell r="B13">
            <v>74</v>
          </cell>
          <cell r="C13" t="str">
            <v>Romy  Nolan</v>
          </cell>
          <cell r="D13" t="str">
            <v>Piggott</v>
          </cell>
          <cell r="E13" t="str">
            <v>Romy </v>
          </cell>
          <cell r="F13" t="str">
            <v>Nolan</v>
          </cell>
          <cell r="G13">
            <v>38139</v>
          </cell>
          <cell r="H13" t="str">
            <v>U17</v>
          </cell>
          <cell r="I13">
            <v>1.18</v>
          </cell>
          <cell r="J13">
            <v>16.6</v>
          </cell>
        </row>
        <row r="14">
          <cell r="B14">
            <v>69</v>
          </cell>
          <cell r="C14" t="str">
            <v>Scarlett Maleham</v>
          </cell>
          <cell r="D14" t="str">
            <v>Kennet</v>
          </cell>
          <cell r="E14" t="str">
            <v>Scarlett</v>
          </cell>
          <cell r="F14" t="str">
            <v>Maleham</v>
          </cell>
          <cell r="G14">
            <v>38225</v>
          </cell>
          <cell r="H14" t="str">
            <v>U17</v>
          </cell>
          <cell r="I14" t="str">
            <v>1.24m</v>
          </cell>
          <cell r="J14">
            <v>17</v>
          </cell>
        </row>
        <row r="15">
          <cell r="B15">
            <v>51</v>
          </cell>
          <cell r="C15" t="str">
            <v>Niah  Lewis</v>
          </cell>
          <cell r="D15" t="str">
            <v>Denefield</v>
          </cell>
          <cell r="E15" t="str">
            <v>Niah </v>
          </cell>
          <cell r="F15" t="str">
            <v>Lewis</v>
          </cell>
          <cell r="G15">
            <v>38081</v>
          </cell>
          <cell r="H15" t="str">
            <v>U17</v>
          </cell>
          <cell r="I15" t="str">
            <v>1.30m</v>
          </cell>
        </row>
        <row r="16">
          <cell r="B16">
            <v>55</v>
          </cell>
          <cell r="C16" t="str">
            <v>Maya Jani</v>
          </cell>
          <cell r="D16" t="str">
            <v>The Abbey</v>
          </cell>
          <cell r="E16" t="str">
            <v>Maya</v>
          </cell>
          <cell r="F16" t="str">
            <v>Jani</v>
          </cell>
          <cell r="G16">
            <v>38024</v>
          </cell>
          <cell r="H16" t="str">
            <v>U17</v>
          </cell>
        </row>
        <row r="17">
          <cell r="B17">
            <v>60</v>
          </cell>
          <cell r="C17" t="str">
            <v>Calia  Logan Griffin</v>
          </cell>
          <cell r="D17" t="str">
            <v>Heathfield</v>
          </cell>
          <cell r="E17" t="str">
            <v>Calia </v>
          </cell>
          <cell r="F17" t="str">
            <v>Logan Griffin</v>
          </cell>
          <cell r="G17">
            <v>38133</v>
          </cell>
          <cell r="H17" t="str">
            <v>U17</v>
          </cell>
        </row>
        <row r="18">
          <cell r="B18">
            <v>61</v>
          </cell>
          <cell r="C18" t="str">
            <v>Scarlett  Owen</v>
          </cell>
          <cell r="D18" t="str">
            <v>Heathfield</v>
          </cell>
          <cell r="E18" t="str">
            <v>Scarlett </v>
          </cell>
          <cell r="F18" t="str">
            <v>Owen</v>
          </cell>
          <cell r="G18">
            <v>38166</v>
          </cell>
          <cell r="H18" t="str">
            <v>U17</v>
          </cell>
        </row>
        <row r="19">
          <cell r="B19">
            <v>62</v>
          </cell>
          <cell r="C19" t="str">
            <v>Cesca Sim</v>
          </cell>
          <cell r="D19" t="str">
            <v>Heathfield</v>
          </cell>
          <cell r="E19" t="str">
            <v>Cesca</v>
          </cell>
          <cell r="F19" t="str">
            <v>Sim</v>
          </cell>
          <cell r="G19">
            <v>37988</v>
          </cell>
          <cell r="H19" t="str">
            <v>U17</v>
          </cell>
        </row>
        <row r="20">
          <cell r="B20">
            <v>66</v>
          </cell>
          <cell r="C20" t="str">
            <v>Daisey Weedon</v>
          </cell>
          <cell r="D20" t="str">
            <v>Holyport College</v>
          </cell>
          <cell r="E20" t="str">
            <v>Daisey</v>
          </cell>
          <cell r="F20" t="str">
            <v>Weedon</v>
          </cell>
          <cell r="G20">
            <v>37926</v>
          </cell>
          <cell r="H20" t="str">
            <v>U17</v>
          </cell>
        </row>
        <row r="21">
          <cell r="B21">
            <v>70</v>
          </cell>
          <cell r="C21" t="str">
            <v>Eloise Sparks</v>
          </cell>
          <cell r="D21" t="str">
            <v>Kennet</v>
          </cell>
          <cell r="E21" t="str">
            <v>Eloise</v>
          </cell>
          <cell r="F21" t="str">
            <v>Sparks</v>
          </cell>
          <cell r="G21">
            <v>37873</v>
          </cell>
          <cell r="H21" t="str">
            <v>U17</v>
          </cell>
        </row>
        <row r="22">
          <cell r="B22" t="str">
            <v>W56</v>
          </cell>
          <cell r="C22" t="str">
            <v>Oonagh O'Driscoll</v>
          </cell>
          <cell r="D22" t="str">
            <v>The Abbey</v>
          </cell>
          <cell r="E22" t="str">
            <v>Oonagh</v>
          </cell>
          <cell r="F22" t="str">
            <v>O'Driscoll</v>
          </cell>
          <cell r="G22">
            <v>37637</v>
          </cell>
          <cell r="H22" t="str">
            <v>U17</v>
          </cell>
          <cell r="I22" t="str">
            <v>1.32m</v>
          </cell>
          <cell r="J22" t="str">
            <v>17 (80)</v>
          </cell>
        </row>
        <row r="23">
          <cell r="B23" t="str">
            <v>W57</v>
          </cell>
          <cell r="C23" t="str">
            <v>Annabelle Ruinet</v>
          </cell>
          <cell r="D23" t="str">
            <v>Claires Court</v>
          </cell>
          <cell r="E23" t="str">
            <v>Annabelle</v>
          </cell>
          <cell r="F23" t="str">
            <v>Ruinet</v>
          </cell>
          <cell r="G23">
            <v>37601</v>
          </cell>
          <cell r="H23" t="str">
            <v>U17</v>
          </cell>
          <cell r="I23">
            <v>1.4</v>
          </cell>
          <cell r="J23">
            <v>13.85</v>
          </cell>
        </row>
        <row r="24">
          <cell r="B24" t="str">
            <v>W64</v>
          </cell>
          <cell r="C24" t="str">
            <v>Camilla Pearce</v>
          </cell>
          <cell r="D24" t="str">
            <v>Holyport College</v>
          </cell>
          <cell r="E24" t="str">
            <v>Camilla</v>
          </cell>
          <cell r="F24" t="str">
            <v>Pearce</v>
          </cell>
          <cell r="G24">
            <v>37923</v>
          </cell>
          <cell r="H24" t="str">
            <v>U17</v>
          </cell>
          <cell r="I24">
            <v>1.18</v>
          </cell>
          <cell r="J24">
            <v>16.5</v>
          </cell>
        </row>
        <row r="25">
          <cell r="B25" t="str">
            <v>W65</v>
          </cell>
          <cell r="C25" t="str">
            <v>Devan Gibson</v>
          </cell>
          <cell r="D25" t="str">
            <v>Holyport College</v>
          </cell>
          <cell r="E25" t="str">
            <v>Devan</v>
          </cell>
          <cell r="F25" t="str">
            <v>Gibson</v>
          </cell>
          <cell r="G25">
            <v>37877</v>
          </cell>
          <cell r="H25" t="str">
            <v>U17</v>
          </cell>
          <cell r="I25">
            <v>1.2</v>
          </cell>
          <cell r="J25">
            <v>16.8</v>
          </cell>
        </row>
        <row r="26">
          <cell r="B26" t="str">
            <v>W72</v>
          </cell>
          <cell r="C26" t="str">
            <v>Willa Stourton</v>
          </cell>
          <cell r="D26" t="str">
            <v>St Mary's</v>
          </cell>
          <cell r="E26" t="str">
            <v>Willa</v>
          </cell>
          <cell r="F26" t="str">
            <v>Stourton</v>
          </cell>
          <cell r="G26">
            <v>38012</v>
          </cell>
          <cell r="H26" t="str">
            <v>U17</v>
          </cell>
          <cell r="I26" t="str">
            <v>1.50m</v>
          </cell>
          <cell r="J26">
            <v>13.9</v>
          </cell>
        </row>
        <row r="27">
          <cell r="B27" t="str">
            <v>W73</v>
          </cell>
          <cell r="C27" t="str">
            <v>Mabel Pickard</v>
          </cell>
          <cell r="D27" t="str">
            <v>St Mary's</v>
          </cell>
          <cell r="E27" t="str">
            <v>Mabel</v>
          </cell>
          <cell r="F27" t="str">
            <v>Pickard</v>
          </cell>
          <cell r="G27">
            <v>38014</v>
          </cell>
          <cell r="H27" t="str">
            <v>U17</v>
          </cell>
          <cell r="I27" t="str">
            <v>1.36m</v>
          </cell>
          <cell r="J27">
            <v>13.2</v>
          </cell>
        </row>
        <row r="28">
          <cell r="B28">
            <v>76</v>
          </cell>
          <cell r="C28" t="str">
            <v> </v>
          </cell>
        </row>
        <row r="29">
          <cell r="B29">
            <v>77</v>
          </cell>
          <cell r="C29" t="str">
            <v> </v>
          </cell>
        </row>
        <row r="30">
          <cell r="B30">
            <v>78</v>
          </cell>
          <cell r="C30" t="str">
            <v> </v>
          </cell>
        </row>
        <row r="31">
          <cell r="B31">
            <v>79</v>
          </cell>
          <cell r="C31" t="str">
            <v> </v>
          </cell>
        </row>
        <row r="32">
          <cell r="B32">
            <v>80</v>
          </cell>
          <cell r="C32" t="str">
            <v> </v>
          </cell>
        </row>
        <row r="33">
          <cell r="B33">
            <v>81</v>
          </cell>
          <cell r="C33" t="str">
            <v> </v>
          </cell>
        </row>
        <row r="34">
          <cell r="B34">
            <v>82</v>
          </cell>
          <cell r="C34" t="str">
            <v> </v>
          </cell>
        </row>
        <row r="35">
          <cell r="B35">
            <v>83</v>
          </cell>
          <cell r="C35" t="str">
            <v> </v>
          </cell>
        </row>
        <row r="36">
          <cell r="B36">
            <v>84</v>
          </cell>
          <cell r="C36" t="str">
            <v> </v>
          </cell>
        </row>
        <row r="37">
          <cell r="B37">
            <v>85</v>
          </cell>
          <cell r="C37" t="str">
            <v> </v>
          </cell>
        </row>
        <row r="38">
          <cell r="C38" t="str">
            <v> </v>
          </cell>
        </row>
        <row r="39">
          <cell r="C39" t="str">
            <v> </v>
          </cell>
        </row>
        <row r="40">
          <cell r="C40" t="str">
            <v> </v>
          </cell>
        </row>
        <row r="41">
          <cell r="C41" t="str">
            <v> </v>
          </cell>
        </row>
        <row r="42">
          <cell r="C42" t="str">
            <v> </v>
          </cell>
        </row>
        <row r="43">
          <cell r="C43" t="str">
            <v> </v>
          </cell>
        </row>
        <row r="44">
          <cell r="C44" t="str">
            <v> </v>
          </cell>
        </row>
        <row r="45">
          <cell r="C45" t="str">
            <v> </v>
          </cell>
        </row>
        <row r="46">
          <cell r="C46" t="str">
            <v> </v>
          </cell>
        </row>
        <row r="47">
          <cell r="C47" t="str">
            <v> </v>
          </cell>
        </row>
        <row r="48">
          <cell r="C48" t="str">
            <v> </v>
          </cell>
        </row>
        <row r="49">
          <cell r="C49" t="str">
            <v> </v>
          </cell>
        </row>
        <row r="50">
          <cell r="C50" t="str">
            <v> </v>
          </cell>
        </row>
        <row r="51">
          <cell r="C51" t="str">
            <v> </v>
          </cell>
        </row>
        <row r="52">
          <cell r="C52" t="str">
            <v> </v>
          </cell>
        </row>
        <row r="53">
          <cell r="C53" t="str">
            <v> </v>
          </cell>
        </row>
        <row r="54">
          <cell r="C54" t="str">
            <v> </v>
          </cell>
        </row>
        <row r="55">
          <cell r="C55" t="str">
            <v> </v>
          </cell>
        </row>
        <row r="56">
          <cell r="C56" t="str">
            <v> </v>
          </cell>
        </row>
        <row r="57">
          <cell r="C57" t="str">
            <v> </v>
          </cell>
        </row>
        <row r="58">
          <cell r="C58" t="str">
            <v> </v>
          </cell>
        </row>
        <row r="59">
          <cell r="C59" t="str">
            <v> </v>
          </cell>
        </row>
        <row r="60">
          <cell r="C60" t="str">
            <v> </v>
          </cell>
        </row>
        <row r="61">
          <cell r="C61" t="str">
            <v> </v>
          </cell>
        </row>
        <row r="62">
          <cell r="C62" t="str">
            <v> </v>
          </cell>
        </row>
        <row r="63">
          <cell r="C63" t="str">
            <v> </v>
          </cell>
        </row>
        <row r="64">
          <cell r="C64" t="str">
            <v> </v>
          </cell>
        </row>
        <row r="65">
          <cell r="C65" t="str">
            <v> </v>
          </cell>
        </row>
        <row r="66">
          <cell r="C66" t="str">
            <v> </v>
          </cell>
        </row>
        <row r="67">
          <cell r="C67" t="str">
            <v> </v>
          </cell>
        </row>
        <row r="68">
          <cell r="C68" t="str">
            <v> </v>
          </cell>
        </row>
        <row r="69">
          <cell r="C69" t="str">
            <v> </v>
          </cell>
        </row>
        <row r="70">
          <cell r="C70" t="str">
            <v> </v>
          </cell>
        </row>
        <row r="71">
          <cell r="C71" t="str">
            <v> </v>
          </cell>
        </row>
        <row r="72">
          <cell r="C72" t="str">
            <v> </v>
          </cell>
        </row>
        <row r="73">
          <cell r="C73" t="str">
            <v> </v>
          </cell>
        </row>
        <row r="74">
          <cell r="C74" t="str">
            <v> </v>
          </cell>
        </row>
        <row r="75">
          <cell r="C75" t="str">
            <v> </v>
          </cell>
        </row>
        <row r="76">
          <cell r="C76" t="str">
            <v> </v>
          </cell>
        </row>
        <row r="77">
          <cell r="C77" t="str">
            <v> </v>
          </cell>
        </row>
        <row r="78">
          <cell r="C78" t="str">
            <v> </v>
          </cell>
        </row>
        <row r="79">
          <cell r="C79" t="str">
            <v> </v>
          </cell>
        </row>
        <row r="80">
          <cell r="C80" t="str">
            <v> </v>
          </cell>
        </row>
        <row r="81">
          <cell r="C81" t="str">
            <v> </v>
          </cell>
        </row>
        <row r="82">
          <cell r="C82" t="str">
            <v> </v>
          </cell>
        </row>
        <row r="83">
          <cell r="C83" t="str">
            <v> </v>
          </cell>
        </row>
        <row r="84">
          <cell r="C84" t="str">
            <v> </v>
          </cell>
        </row>
        <row r="85">
          <cell r="C85" t="str">
            <v> </v>
          </cell>
        </row>
        <row r="86">
          <cell r="C86" t="str">
            <v> </v>
          </cell>
        </row>
        <row r="87">
          <cell r="C87" t="str">
            <v> </v>
          </cell>
        </row>
        <row r="88">
          <cell r="C88" t="str">
            <v> </v>
          </cell>
        </row>
        <row r="89">
          <cell r="C89" t="str">
            <v> </v>
          </cell>
        </row>
        <row r="90">
          <cell r="C90" t="str">
            <v> </v>
          </cell>
        </row>
        <row r="91">
          <cell r="C91" t="str">
            <v> </v>
          </cell>
        </row>
        <row r="92">
          <cell r="C92" t="str">
            <v> </v>
          </cell>
        </row>
        <row r="93">
          <cell r="C93" t="str">
            <v> </v>
          </cell>
        </row>
        <row r="94">
          <cell r="C94" t="str">
            <v> </v>
          </cell>
        </row>
        <row r="95">
          <cell r="C95" t="str">
            <v> </v>
          </cell>
        </row>
        <row r="96">
          <cell r="C96" t="str">
            <v> </v>
          </cell>
        </row>
        <row r="97">
          <cell r="C97" t="str">
            <v> </v>
          </cell>
        </row>
        <row r="98">
          <cell r="C98" t="str">
            <v> </v>
          </cell>
        </row>
        <row r="99">
          <cell r="C99" t="str">
            <v> </v>
          </cell>
        </row>
        <row r="100">
          <cell r="C100" t="str">
            <v> </v>
          </cell>
        </row>
        <row r="101">
          <cell r="C101" t="str">
            <v> </v>
          </cell>
        </row>
        <row r="102">
          <cell r="C102" t="str">
            <v> </v>
          </cell>
        </row>
        <row r="103">
          <cell r="C103" t="str">
            <v> </v>
          </cell>
        </row>
        <row r="104">
          <cell r="C104" t="str">
            <v> </v>
          </cell>
        </row>
        <row r="105">
          <cell r="C105" t="str">
            <v> </v>
          </cell>
        </row>
        <row r="106">
          <cell r="C106" t="str">
            <v> </v>
          </cell>
        </row>
        <row r="107">
          <cell r="C107" t="str">
            <v> </v>
          </cell>
        </row>
        <row r="108">
          <cell r="C108" t="str">
            <v> </v>
          </cell>
        </row>
        <row r="109">
          <cell r="C109" t="str">
            <v> </v>
          </cell>
        </row>
        <row r="110">
          <cell r="C110" t="str">
            <v> </v>
          </cell>
        </row>
        <row r="111">
          <cell r="C111" t="str">
            <v> </v>
          </cell>
        </row>
        <row r="112">
          <cell r="C112" t="str">
            <v> </v>
          </cell>
        </row>
        <row r="113">
          <cell r="C113" t="str">
            <v> </v>
          </cell>
        </row>
        <row r="114">
          <cell r="C114" t="str">
            <v> </v>
          </cell>
        </row>
        <row r="115">
          <cell r="C115" t="str">
            <v> </v>
          </cell>
        </row>
        <row r="116">
          <cell r="C116" t="str">
            <v> </v>
          </cell>
        </row>
        <row r="117">
          <cell r="C117" t="str">
            <v> </v>
          </cell>
        </row>
        <row r="118">
          <cell r="C118" t="str">
            <v> </v>
          </cell>
        </row>
        <row r="119">
          <cell r="C119" t="str">
            <v> </v>
          </cell>
        </row>
        <row r="120">
          <cell r="C120" t="str">
            <v> </v>
          </cell>
        </row>
        <row r="121">
          <cell r="C121" t="str">
            <v> </v>
          </cell>
        </row>
        <row r="122">
          <cell r="C122" t="str">
            <v> </v>
          </cell>
        </row>
        <row r="123">
          <cell r="C123" t="str">
            <v> </v>
          </cell>
        </row>
        <row r="124">
          <cell r="C124" t="str">
            <v> </v>
          </cell>
        </row>
        <row r="125">
          <cell r="C125" t="str">
            <v> </v>
          </cell>
        </row>
        <row r="126">
          <cell r="C126" t="str">
            <v> </v>
          </cell>
        </row>
        <row r="127">
          <cell r="C127" t="str">
            <v> </v>
          </cell>
        </row>
        <row r="128">
          <cell r="C128" t="str">
            <v> </v>
          </cell>
        </row>
        <row r="129">
          <cell r="C129" t="str">
            <v> </v>
          </cell>
        </row>
        <row r="130">
          <cell r="C130" t="str">
            <v> </v>
          </cell>
        </row>
        <row r="131">
          <cell r="C131" t="str">
            <v> </v>
          </cell>
        </row>
        <row r="132">
          <cell r="C132" t="str">
            <v> </v>
          </cell>
        </row>
        <row r="133">
          <cell r="C133" t="str">
            <v> </v>
          </cell>
        </row>
        <row r="134">
          <cell r="C134" t="str">
            <v> </v>
          </cell>
        </row>
        <row r="135">
          <cell r="C135" t="str">
            <v> </v>
          </cell>
        </row>
        <row r="136">
          <cell r="C136" t="str">
            <v> </v>
          </cell>
        </row>
        <row r="137">
          <cell r="C137" t="str">
            <v> </v>
          </cell>
        </row>
        <row r="138">
          <cell r="C138" t="str">
            <v> </v>
          </cell>
        </row>
        <row r="139">
          <cell r="C139" t="str">
            <v> </v>
          </cell>
        </row>
        <row r="140">
          <cell r="C140" t="str">
            <v> </v>
          </cell>
        </row>
      </sheetData>
      <sheetData sheetId="13">
        <row r="2">
          <cell r="B2" t="str">
            <v>No</v>
          </cell>
          <cell r="C2" t="str">
            <v>NAME</v>
          </cell>
          <cell r="D2" t="str">
            <v>SCHOOL</v>
          </cell>
          <cell r="E2" t="str">
            <v>FIRST NAME</v>
          </cell>
          <cell r="F2" t="str">
            <v>SURNAME</v>
          </cell>
          <cell r="G2" t="str">
            <v>D.O.B.</v>
          </cell>
          <cell r="H2" t="str">
            <v>AGE GROUP</v>
          </cell>
          <cell r="I2" t="str">
            <v>HJ Perf (18/19)</v>
          </cell>
          <cell r="J2" t="str">
            <v>Hurd Perf (18/19)</v>
          </cell>
        </row>
        <row r="3">
          <cell r="B3">
            <v>156</v>
          </cell>
          <cell r="C3" t="str">
            <v>Jack Gardner</v>
          </cell>
          <cell r="D3" t="str">
            <v>Denefield</v>
          </cell>
          <cell r="E3" t="str">
            <v>Jack</v>
          </cell>
          <cell r="F3" t="str">
            <v>Gardner</v>
          </cell>
          <cell r="G3">
            <v>37545</v>
          </cell>
          <cell r="H3" t="str">
            <v>U17</v>
          </cell>
          <cell r="I3" t="str">
            <v>1.44m</v>
          </cell>
          <cell r="J3">
            <v>17.6</v>
          </cell>
        </row>
        <row r="4">
          <cell r="B4">
            <v>157</v>
          </cell>
          <cell r="C4" t="str">
            <v>Harry Gardner</v>
          </cell>
          <cell r="D4" t="str">
            <v>Denefield</v>
          </cell>
          <cell r="E4" t="str">
            <v>Harry</v>
          </cell>
          <cell r="F4" t="str">
            <v>Gardner</v>
          </cell>
          <cell r="G4">
            <v>38005</v>
          </cell>
          <cell r="H4" t="str">
            <v>U17</v>
          </cell>
          <cell r="I4">
            <v>1.4</v>
          </cell>
        </row>
        <row r="5">
          <cell r="B5">
            <v>158</v>
          </cell>
          <cell r="C5" t="str">
            <v>James Ferguson</v>
          </cell>
          <cell r="D5" t="str">
            <v>Desborough</v>
          </cell>
          <cell r="E5" t="str">
            <v>James</v>
          </cell>
          <cell r="F5" t="str">
            <v>Ferguson</v>
          </cell>
          <cell r="G5">
            <v>37569</v>
          </cell>
          <cell r="H5" t="str">
            <v>U17</v>
          </cell>
          <cell r="I5" t="str">
            <v>1.5m</v>
          </cell>
        </row>
        <row r="6">
          <cell r="B6">
            <v>159</v>
          </cell>
          <cell r="C6" t="str">
            <v>Jimmy March</v>
          </cell>
          <cell r="D6" t="str">
            <v>Desborough</v>
          </cell>
          <cell r="E6" t="str">
            <v>Jimmy</v>
          </cell>
          <cell r="F6" t="str">
            <v>March</v>
          </cell>
          <cell r="G6">
            <v>37773</v>
          </cell>
          <cell r="H6" t="str">
            <v>U17</v>
          </cell>
          <cell r="I6" t="str">
            <v>1.42m</v>
          </cell>
        </row>
        <row r="7">
          <cell r="B7">
            <v>160</v>
          </cell>
          <cell r="C7" t="str">
            <v>Josh Wright</v>
          </cell>
          <cell r="D7" t="str">
            <v>Holyport College</v>
          </cell>
          <cell r="E7" t="str">
            <v>Josh</v>
          </cell>
          <cell r="F7" t="str">
            <v>Wright</v>
          </cell>
          <cell r="G7">
            <v>37895</v>
          </cell>
          <cell r="H7" t="str">
            <v>U17</v>
          </cell>
        </row>
        <row r="8">
          <cell r="B8">
            <v>161</v>
          </cell>
          <cell r="C8" t="str">
            <v>Josh Thorley</v>
          </cell>
          <cell r="D8" t="str">
            <v>Holyport College</v>
          </cell>
          <cell r="E8" t="str">
            <v>Josh</v>
          </cell>
          <cell r="F8" t="str">
            <v>Thorley</v>
          </cell>
          <cell r="G8">
            <v>37951</v>
          </cell>
          <cell r="H8" t="str">
            <v>U17</v>
          </cell>
        </row>
        <row r="9">
          <cell r="B9">
            <v>163</v>
          </cell>
          <cell r="C9" t="str">
            <v>Chris Kennedy</v>
          </cell>
          <cell r="D9" t="str">
            <v>Holyport College</v>
          </cell>
          <cell r="E9" t="str">
            <v>Chris</v>
          </cell>
          <cell r="F9" t="str">
            <v>Kennedy</v>
          </cell>
          <cell r="G9">
            <v>37981</v>
          </cell>
          <cell r="H9" t="str">
            <v>U17</v>
          </cell>
        </row>
        <row r="10">
          <cell r="B10">
            <v>164</v>
          </cell>
          <cell r="C10" t="str">
            <v>Harry  Booker</v>
          </cell>
          <cell r="D10" t="str">
            <v>Kennet</v>
          </cell>
          <cell r="E10" t="str">
            <v>Harry </v>
          </cell>
          <cell r="F10" t="str">
            <v>Booker</v>
          </cell>
          <cell r="G10">
            <v>37661</v>
          </cell>
          <cell r="H10" t="str">
            <v>U17</v>
          </cell>
          <cell r="I10" t="str">
            <v>1.55m</v>
          </cell>
          <cell r="J10">
            <v>12.49</v>
          </cell>
        </row>
        <row r="11">
          <cell r="B11">
            <v>165</v>
          </cell>
          <cell r="C11" t="str">
            <v>Tom  Joyce</v>
          </cell>
          <cell r="D11" t="str">
            <v>Kennet</v>
          </cell>
          <cell r="E11" t="str">
            <v>Tom </v>
          </cell>
          <cell r="F11" t="str">
            <v>Joyce</v>
          </cell>
          <cell r="G11">
            <v>37919</v>
          </cell>
          <cell r="H11" t="str">
            <v>U17</v>
          </cell>
        </row>
        <row r="12">
          <cell r="B12">
            <v>166</v>
          </cell>
          <cell r="C12" t="str">
            <v>Nathan  Crumpen</v>
          </cell>
          <cell r="D12" t="str">
            <v>Kennet</v>
          </cell>
          <cell r="E12" t="str">
            <v>Nathan </v>
          </cell>
          <cell r="F12" t="str">
            <v>Crumpen</v>
          </cell>
          <cell r="G12">
            <v>38192</v>
          </cell>
          <cell r="H12" t="str">
            <v>U17</v>
          </cell>
        </row>
        <row r="13">
          <cell r="B13">
            <v>167</v>
          </cell>
          <cell r="C13" t="str">
            <v>Sam Kennerson</v>
          </cell>
          <cell r="D13" t="str">
            <v>Kennet</v>
          </cell>
          <cell r="E13" t="str">
            <v>Sam</v>
          </cell>
          <cell r="F13" t="str">
            <v>Kennerson</v>
          </cell>
          <cell r="H13" t="str">
            <v>U17</v>
          </cell>
        </row>
        <row r="14">
          <cell r="B14">
            <v>170</v>
          </cell>
          <cell r="C14" t="str">
            <v>Joe Frew</v>
          </cell>
          <cell r="D14" t="str">
            <v>Piggott</v>
          </cell>
          <cell r="E14" t="str">
            <v>Joe</v>
          </cell>
          <cell r="F14" t="str">
            <v>Frew</v>
          </cell>
          <cell r="G14">
            <v>37914</v>
          </cell>
          <cell r="H14" t="str">
            <v>U17</v>
          </cell>
          <cell r="I14">
            <v>1.56</v>
          </cell>
          <cell r="J14">
            <v>12.6</v>
          </cell>
        </row>
        <row r="15">
          <cell r="B15" t="str">
            <v>W162</v>
          </cell>
          <cell r="C15" t="str">
            <v>Alex Goderski</v>
          </cell>
          <cell r="D15" t="str">
            <v>Holyport College</v>
          </cell>
          <cell r="E15" t="str">
            <v>Alex</v>
          </cell>
          <cell r="F15" t="str">
            <v>Goderski</v>
          </cell>
          <cell r="G15">
            <v>38079</v>
          </cell>
          <cell r="H15" t="str">
            <v>U17</v>
          </cell>
          <cell r="J15">
            <v>16</v>
          </cell>
        </row>
        <row r="16">
          <cell r="B16" t="str">
            <v>W168</v>
          </cell>
          <cell r="C16" t="str">
            <v>Matthew Kirk</v>
          </cell>
          <cell r="D16" t="str">
            <v>RBCS</v>
          </cell>
          <cell r="E16" t="str">
            <v>Matthew</v>
          </cell>
          <cell r="F16" t="str">
            <v>Kirk</v>
          </cell>
          <cell r="G16">
            <v>37996</v>
          </cell>
          <cell r="H16" t="str">
            <v>U17</v>
          </cell>
          <cell r="I16">
            <v>1.59</v>
          </cell>
          <cell r="J16">
            <v>12.1</v>
          </cell>
        </row>
        <row r="17">
          <cell r="B17" t="str">
            <v>W169</v>
          </cell>
          <cell r="C17" t="str">
            <v>Tom Dexter</v>
          </cell>
          <cell r="D17" t="str">
            <v>RBCS</v>
          </cell>
          <cell r="E17" t="str">
            <v>Tom</v>
          </cell>
          <cell r="F17" t="str">
            <v>Dexter</v>
          </cell>
          <cell r="G17">
            <v>37975</v>
          </cell>
          <cell r="H17" t="str">
            <v>U17</v>
          </cell>
          <cell r="I17">
            <v>1.55</v>
          </cell>
          <cell r="J17">
            <v>15.5</v>
          </cell>
        </row>
        <row r="18">
          <cell r="B18" t="str">
            <v>W171</v>
          </cell>
          <cell r="C18" t="str">
            <v>Denzil Otira</v>
          </cell>
          <cell r="D18" t="str">
            <v>Highdown</v>
          </cell>
          <cell r="E18" t="str">
            <v>Denzil</v>
          </cell>
          <cell r="F18" t="str">
            <v>Otira</v>
          </cell>
          <cell r="G18">
            <v>37965</v>
          </cell>
          <cell r="H18" t="str">
            <v>U17</v>
          </cell>
          <cell r="I18">
            <v>1.23</v>
          </cell>
          <cell r="J18">
            <v>15.5</v>
          </cell>
        </row>
        <row r="19">
          <cell r="B19">
            <v>172</v>
          </cell>
          <cell r="C19" t="str">
            <v> </v>
          </cell>
        </row>
        <row r="20">
          <cell r="B20">
            <v>173</v>
          </cell>
          <cell r="C20" t="str">
            <v> </v>
          </cell>
        </row>
        <row r="21">
          <cell r="B21">
            <v>174</v>
          </cell>
          <cell r="C21" t="str">
            <v> </v>
          </cell>
        </row>
        <row r="22">
          <cell r="B22">
            <v>175</v>
          </cell>
          <cell r="C22" t="str">
            <v> </v>
          </cell>
        </row>
        <row r="23">
          <cell r="B23">
            <v>176</v>
          </cell>
          <cell r="C23" t="str">
            <v> </v>
          </cell>
        </row>
        <row r="24">
          <cell r="B24">
            <v>177</v>
          </cell>
          <cell r="C24" t="str">
            <v> </v>
          </cell>
        </row>
        <row r="25">
          <cell r="C25" t="str">
            <v> </v>
          </cell>
        </row>
        <row r="26">
          <cell r="C26" t="str">
            <v> </v>
          </cell>
        </row>
        <row r="27">
          <cell r="C27" t="str">
            <v> </v>
          </cell>
        </row>
        <row r="28">
          <cell r="C28" t="str">
            <v> </v>
          </cell>
        </row>
        <row r="29">
          <cell r="C29" t="str">
            <v> </v>
          </cell>
        </row>
        <row r="30">
          <cell r="C30" t="str">
            <v> </v>
          </cell>
        </row>
        <row r="31">
          <cell r="C31" t="str">
            <v> </v>
          </cell>
        </row>
        <row r="32">
          <cell r="C32" t="str">
            <v> </v>
          </cell>
        </row>
        <row r="33">
          <cell r="C33" t="str">
            <v> </v>
          </cell>
        </row>
        <row r="34">
          <cell r="C34" t="str">
            <v> </v>
          </cell>
        </row>
        <row r="35">
          <cell r="C35" t="str">
            <v> </v>
          </cell>
        </row>
        <row r="36">
          <cell r="C36" t="str">
            <v> </v>
          </cell>
        </row>
        <row r="37">
          <cell r="C37" t="str">
            <v> </v>
          </cell>
        </row>
        <row r="38">
          <cell r="C38" t="str">
            <v> </v>
          </cell>
        </row>
        <row r="39">
          <cell r="C39" t="str">
            <v> </v>
          </cell>
        </row>
        <row r="40">
          <cell r="C40" t="str">
            <v> </v>
          </cell>
        </row>
        <row r="41">
          <cell r="C41" t="str">
            <v> </v>
          </cell>
        </row>
        <row r="42">
          <cell r="C42" t="str">
            <v> </v>
          </cell>
        </row>
        <row r="43">
          <cell r="C43" t="str">
            <v> </v>
          </cell>
        </row>
        <row r="44">
          <cell r="C44" t="str">
            <v> </v>
          </cell>
        </row>
        <row r="45">
          <cell r="C45" t="str">
            <v> </v>
          </cell>
        </row>
        <row r="46">
          <cell r="C46" t="str">
            <v> </v>
          </cell>
        </row>
        <row r="47">
          <cell r="C47" t="str">
            <v> </v>
          </cell>
        </row>
        <row r="48">
          <cell r="C48" t="str">
            <v> </v>
          </cell>
        </row>
        <row r="49">
          <cell r="C49" t="str">
            <v> </v>
          </cell>
        </row>
        <row r="50">
          <cell r="C50" t="str">
            <v> </v>
          </cell>
        </row>
        <row r="51">
          <cell r="C51" t="str">
            <v> </v>
          </cell>
        </row>
        <row r="52">
          <cell r="C52" t="str">
            <v> </v>
          </cell>
        </row>
        <row r="53">
          <cell r="C53" t="str">
            <v> </v>
          </cell>
        </row>
        <row r="54">
          <cell r="C54" t="str">
            <v> </v>
          </cell>
        </row>
        <row r="55">
          <cell r="C55" t="str">
            <v> </v>
          </cell>
        </row>
        <row r="56">
          <cell r="C56" t="str">
            <v> </v>
          </cell>
        </row>
        <row r="57">
          <cell r="C57" t="str">
            <v> </v>
          </cell>
        </row>
        <row r="58">
          <cell r="C58" t="str">
            <v> </v>
          </cell>
        </row>
        <row r="59">
          <cell r="C59" t="str">
            <v> </v>
          </cell>
        </row>
        <row r="60">
          <cell r="C60" t="str">
            <v> </v>
          </cell>
        </row>
        <row r="61">
          <cell r="C61" t="str">
            <v> </v>
          </cell>
        </row>
        <row r="62">
          <cell r="C62" t="str">
            <v> </v>
          </cell>
        </row>
        <row r="63">
          <cell r="C63" t="str">
            <v> </v>
          </cell>
        </row>
        <row r="64">
          <cell r="C64" t="str">
            <v> </v>
          </cell>
        </row>
        <row r="65">
          <cell r="C65" t="str">
            <v> </v>
          </cell>
        </row>
        <row r="66">
          <cell r="C66" t="str">
            <v> </v>
          </cell>
        </row>
        <row r="67">
          <cell r="C67" t="str">
            <v> </v>
          </cell>
        </row>
        <row r="68">
          <cell r="C68" t="str">
            <v> </v>
          </cell>
        </row>
        <row r="69">
          <cell r="C69" t="str">
            <v> </v>
          </cell>
        </row>
        <row r="70">
          <cell r="C70" t="str">
            <v> </v>
          </cell>
        </row>
        <row r="71">
          <cell r="C71" t="str">
            <v> </v>
          </cell>
        </row>
        <row r="72">
          <cell r="C72" t="str">
            <v> </v>
          </cell>
        </row>
        <row r="73">
          <cell r="C73" t="str">
            <v> </v>
          </cell>
        </row>
        <row r="74">
          <cell r="C74" t="str">
            <v> </v>
          </cell>
        </row>
        <row r="75">
          <cell r="C75" t="str">
            <v> </v>
          </cell>
        </row>
        <row r="76">
          <cell r="C76" t="str">
            <v> </v>
          </cell>
        </row>
        <row r="77">
          <cell r="C77" t="str">
            <v> </v>
          </cell>
        </row>
        <row r="78">
          <cell r="C78" t="str">
            <v> </v>
          </cell>
        </row>
        <row r="79">
          <cell r="C79" t="str">
            <v> </v>
          </cell>
        </row>
        <row r="80">
          <cell r="C80" t="str">
            <v> </v>
          </cell>
        </row>
        <row r="81">
          <cell r="C81" t="str">
            <v> </v>
          </cell>
        </row>
        <row r="82">
          <cell r="C82" t="str">
            <v> </v>
          </cell>
        </row>
        <row r="83">
          <cell r="C83" t="str">
            <v> </v>
          </cell>
        </row>
        <row r="84">
          <cell r="C84" t="str">
            <v> </v>
          </cell>
        </row>
        <row r="85">
          <cell r="C85" t="str">
            <v> </v>
          </cell>
        </row>
        <row r="86">
          <cell r="C86" t="str">
            <v> </v>
          </cell>
        </row>
        <row r="87">
          <cell r="C87" t="str">
            <v> </v>
          </cell>
        </row>
        <row r="88">
          <cell r="C88" t="str">
            <v> </v>
          </cell>
        </row>
        <row r="89">
          <cell r="C89" t="str">
            <v> </v>
          </cell>
        </row>
        <row r="90">
          <cell r="C90" t="str">
            <v> </v>
          </cell>
        </row>
        <row r="91">
          <cell r="C91" t="str">
            <v> </v>
          </cell>
        </row>
        <row r="92">
          <cell r="C92" t="str">
            <v> </v>
          </cell>
        </row>
        <row r="93">
          <cell r="C93" t="str">
            <v> </v>
          </cell>
        </row>
        <row r="94">
          <cell r="C94" t="str">
            <v> </v>
          </cell>
        </row>
        <row r="95">
          <cell r="C95" t="str">
            <v> </v>
          </cell>
        </row>
        <row r="96">
          <cell r="C96" t="str">
            <v> </v>
          </cell>
        </row>
        <row r="97">
          <cell r="C97" t="str">
            <v> </v>
          </cell>
        </row>
        <row r="98">
          <cell r="C98" t="str">
            <v> </v>
          </cell>
        </row>
        <row r="99">
          <cell r="C99" t="str">
            <v> </v>
          </cell>
        </row>
        <row r="100">
          <cell r="C100" t="str">
            <v> </v>
          </cell>
        </row>
        <row r="101">
          <cell r="C101" t="str">
            <v> </v>
          </cell>
        </row>
        <row r="102">
          <cell r="C102" t="str">
            <v> </v>
          </cell>
        </row>
        <row r="103">
          <cell r="C103" t="str">
            <v> </v>
          </cell>
        </row>
        <row r="104">
          <cell r="C104" t="str">
            <v> </v>
          </cell>
        </row>
        <row r="105">
          <cell r="C105" t="str">
            <v> </v>
          </cell>
        </row>
        <row r="106">
          <cell r="C106" t="str">
            <v> </v>
          </cell>
        </row>
        <row r="107">
          <cell r="C107" t="str">
            <v> </v>
          </cell>
        </row>
        <row r="108">
          <cell r="C108" t="str">
            <v> </v>
          </cell>
        </row>
        <row r="109">
          <cell r="C109" t="str">
            <v> </v>
          </cell>
        </row>
        <row r="110">
          <cell r="C110" t="str">
            <v> </v>
          </cell>
        </row>
        <row r="111">
          <cell r="C111" t="str">
            <v> </v>
          </cell>
        </row>
        <row r="112">
          <cell r="C112" t="str">
            <v> </v>
          </cell>
        </row>
        <row r="113">
          <cell r="C113" t="str">
            <v> </v>
          </cell>
        </row>
        <row r="114">
          <cell r="C114" t="str">
            <v> </v>
          </cell>
        </row>
        <row r="115">
          <cell r="C115" t="str">
            <v> </v>
          </cell>
        </row>
        <row r="116">
          <cell r="C116" t="str">
            <v> </v>
          </cell>
        </row>
        <row r="117">
          <cell r="C117" t="str">
            <v> </v>
          </cell>
        </row>
        <row r="118">
          <cell r="C118" t="str">
            <v> </v>
          </cell>
        </row>
        <row r="119">
          <cell r="C119" t="str">
            <v> </v>
          </cell>
        </row>
        <row r="120">
          <cell r="C120" t="str">
            <v> </v>
          </cell>
        </row>
        <row r="121">
          <cell r="C121" t="str">
            <v> </v>
          </cell>
        </row>
        <row r="122">
          <cell r="C122" t="str">
            <v> </v>
          </cell>
        </row>
        <row r="123">
          <cell r="C123" t="str">
            <v> </v>
          </cell>
        </row>
        <row r="124">
          <cell r="C124" t="str">
            <v> </v>
          </cell>
        </row>
        <row r="125">
          <cell r="C125" t="str">
            <v> </v>
          </cell>
        </row>
        <row r="126">
          <cell r="C126" t="str">
            <v> </v>
          </cell>
        </row>
        <row r="127">
          <cell r="C127" t="str">
            <v> </v>
          </cell>
        </row>
        <row r="128">
          <cell r="C128" t="str">
            <v> </v>
          </cell>
        </row>
        <row r="129">
          <cell r="C129" t="str">
            <v> </v>
          </cell>
        </row>
        <row r="130">
          <cell r="C130" t="str">
            <v> </v>
          </cell>
        </row>
        <row r="131">
          <cell r="C131" t="str">
            <v> </v>
          </cell>
        </row>
        <row r="132">
          <cell r="C132" t="str">
            <v> </v>
          </cell>
        </row>
        <row r="133">
          <cell r="C133" t="str">
            <v> </v>
          </cell>
        </row>
        <row r="134">
          <cell r="C134" t="str">
            <v> </v>
          </cell>
        </row>
        <row r="135">
          <cell r="C135" t="str">
            <v> </v>
          </cell>
        </row>
        <row r="136">
          <cell r="C136" t="str">
            <v> </v>
          </cell>
        </row>
        <row r="137">
          <cell r="C137" t="str">
            <v> </v>
          </cell>
        </row>
        <row r="138">
          <cell r="C138" t="str">
            <v> </v>
          </cell>
        </row>
        <row r="139">
          <cell r="C139" t="str">
            <v> </v>
          </cell>
        </row>
        <row r="140">
          <cell r="C14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AI452"/>
  <sheetViews>
    <sheetView zoomScalePageLayoutView="0" workbookViewId="0" topLeftCell="B1">
      <selection activeCell="C4" sqref="C4"/>
    </sheetView>
  </sheetViews>
  <sheetFormatPr defaultColWidth="9.140625" defaultRowHeight="15"/>
  <cols>
    <col min="1" max="1" width="9.140625" style="5" hidden="1" customWidth="1"/>
    <col min="2" max="2" width="9.140625" style="29" customWidth="1"/>
    <col min="3" max="3" width="9.7109375" style="30" customWidth="1"/>
    <col min="4" max="4" width="23.7109375" style="31" customWidth="1"/>
    <col min="5" max="5" width="20.7109375" style="31" customWidth="1"/>
    <col min="6" max="6" width="10.7109375" style="11" customWidth="1"/>
    <col min="7" max="7" width="9.140625" style="5" customWidth="1"/>
    <col min="8" max="8" width="9.140625" style="5" hidden="1" customWidth="1"/>
    <col min="9" max="9" width="9.140625" style="31" customWidth="1"/>
    <col min="10" max="10" width="9.7109375" style="30" customWidth="1"/>
    <col min="11" max="11" width="20.7109375" style="31" customWidth="1"/>
    <col min="12" max="12" width="20.7109375" style="30" customWidth="1"/>
    <col min="13" max="13" width="10.7109375" style="11" customWidth="1"/>
    <col min="14" max="14" width="9.140625" style="5" customWidth="1"/>
    <col min="15" max="15" width="9.140625" style="5" hidden="1" customWidth="1"/>
    <col min="16" max="16" width="9.140625" style="5" customWidth="1"/>
    <col min="17" max="17" width="9.7109375" style="5" customWidth="1"/>
    <col min="18" max="18" width="23.7109375" style="5" customWidth="1"/>
    <col min="19" max="19" width="20.7109375" style="5" customWidth="1"/>
    <col min="20" max="20" width="10.7109375" style="5" customWidth="1"/>
    <col min="21" max="21" width="9.140625" style="5" customWidth="1"/>
    <col min="22" max="22" width="9.140625" style="5" hidden="1" customWidth="1"/>
    <col min="23" max="23" width="9.140625" style="5" customWidth="1"/>
    <col min="24" max="24" width="9.7109375" style="5" customWidth="1"/>
    <col min="25" max="25" width="23.7109375" style="5" customWidth="1"/>
    <col min="26" max="26" width="20.7109375" style="5" customWidth="1"/>
    <col min="27" max="27" width="10.7109375" style="5" customWidth="1"/>
    <col min="28" max="28" width="9.140625" style="5" customWidth="1"/>
    <col min="29" max="29" width="9.140625" style="5" hidden="1" customWidth="1"/>
    <col min="30" max="30" width="9.140625" style="5" customWidth="1"/>
    <col min="31" max="31" width="9.7109375" style="5" customWidth="1"/>
    <col min="32" max="32" width="23.7109375" style="5" customWidth="1"/>
    <col min="33" max="33" width="20.7109375" style="5" customWidth="1"/>
    <col min="34" max="35" width="10.7109375" style="5" customWidth="1"/>
    <col min="36" max="16384" width="9.140625" style="5" customWidth="1"/>
  </cols>
  <sheetData>
    <row r="1" spans="2:35" ht="18">
      <c r="B1" s="6" t="s">
        <v>0</v>
      </c>
      <c r="C1" s="6"/>
      <c r="D1" s="6"/>
      <c r="E1" s="6"/>
      <c r="F1" s="6"/>
      <c r="I1" s="6" t="s">
        <v>1</v>
      </c>
      <c r="J1" s="6"/>
      <c r="K1" s="6"/>
      <c r="L1" s="6"/>
      <c r="M1" s="6"/>
      <c r="P1" s="6" t="s">
        <v>2</v>
      </c>
      <c r="Q1" s="6"/>
      <c r="R1" s="6"/>
      <c r="S1" s="6"/>
      <c r="T1" s="6"/>
      <c r="W1" s="6" t="s">
        <v>3</v>
      </c>
      <c r="X1" s="6"/>
      <c r="Y1" s="6"/>
      <c r="Z1" s="6"/>
      <c r="AA1" s="6"/>
      <c r="AD1" s="6" t="s">
        <v>4</v>
      </c>
      <c r="AE1" s="6"/>
      <c r="AF1" s="6"/>
      <c r="AG1" s="6"/>
      <c r="AH1" s="6"/>
      <c r="AI1" s="6"/>
    </row>
    <row r="2" spans="2:35" ht="15">
      <c r="B2" s="7" t="s">
        <v>5</v>
      </c>
      <c r="C2" s="8" t="s">
        <v>6</v>
      </c>
      <c r="D2" s="8" t="s">
        <v>7</v>
      </c>
      <c r="E2" s="9" t="s">
        <v>8</v>
      </c>
      <c r="F2" s="10" t="s">
        <v>9</v>
      </c>
      <c r="I2" s="7" t="s">
        <v>5</v>
      </c>
      <c r="J2" s="8" t="s">
        <v>6</v>
      </c>
      <c r="K2" s="8" t="s">
        <v>7</v>
      </c>
      <c r="L2" s="9" t="s">
        <v>8</v>
      </c>
      <c r="M2" s="10" t="s">
        <v>9</v>
      </c>
      <c r="P2" s="7" t="s">
        <v>5</v>
      </c>
      <c r="Q2" s="8" t="s">
        <v>6</v>
      </c>
      <c r="R2" s="8" t="s">
        <v>7</v>
      </c>
      <c r="S2" s="9" t="s">
        <v>8</v>
      </c>
      <c r="T2" s="10" t="s">
        <v>9</v>
      </c>
      <c r="W2" s="7" t="s">
        <v>5</v>
      </c>
      <c r="X2" s="8" t="s">
        <v>6</v>
      </c>
      <c r="Y2" s="8" t="s">
        <v>7</v>
      </c>
      <c r="Z2" s="9" t="s">
        <v>8</v>
      </c>
      <c r="AA2" s="10" t="s">
        <v>9</v>
      </c>
      <c r="AD2" s="7" t="s">
        <v>5</v>
      </c>
      <c r="AE2" s="8" t="s">
        <v>6</v>
      </c>
      <c r="AF2" s="8" t="s">
        <v>7</v>
      </c>
      <c r="AG2" s="9" t="s">
        <v>8</v>
      </c>
      <c r="AH2" s="9" t="s">
        <v>10</v>
      </c>
      <c r="AI2" s="11" t="s">
        <v>11</v>
      </c>
    </row>
    <row r="3" spans="2:35" ht="15" customHeight="1">
      <c r="B3" s="12" t="s">
        <v>12</v>
      </c>
      <c r="C3" s="13" t="s">
        <v>13</v>
      </c>
      <c r="D3" s="14" t="s">
        <v>14</v>
      </c>
      <c r="E3" s="14"/>
      <c r="F3" s="15"/>
      <c r="H3" s="5" t="str">
        <f aca="true" t="shared" si="0" ref="H3:H66">K3</f>
        <v>Pool 1</v>
      </c>
      <c r="I3" s="12" t="s">
        <v>12</v>
      </c>
      <c r="J3" s="13" t="s">
        <v>15</v>
      </c>
      <c r="K3" s="12" t="s">
        <v>16</v>
      </c>
      <c r="L3" s="14" t="s">
        <v>17</v>
      </c>
      <c r="M3" s="15"/>
      <c r="O3" s="5" t="str">
        <f aca="true" t="shared" si="1" ref="O3:O66">R3</f>
        <v>Pool 1</v>
      </c>
      <c r="P3" s="12" t="s">
        <v>12</v>
      </c>
      <c r="Q3" s="13" t="s">
        <v>18</v>
      </c>
      <c r="R3" s="12" t="s">
        <v>16</v>
      </c>
      <c r="S3" s="14" t="s">
        <v>17</v>
      </c>
      <c r="T3" s="15"/>
      <c r="V3" s="5" t="str">
        <f aca="true" t="shared" si="2" ref="V3:V66">Y3</f>
        <v>Pool 1</v>
      </c>
      <c r="W3" s="12" t="s">
        <v>12</v>
      </c>
      <c r="X3" s="13" t="s">
        <v>19</v>
      </c>
      <c r="Y3" s="12" t="s">
        <v>16</v>
      </c>
      <c r="Z3" s="14" t="s">
        <v>17</v>
      </c>
      <c r="AA3" s="15"/>
      <c r="AC3" s="5" t="str">
        <f aca="true" t="shared" si="3" ref="AC3:AC66">AF3</f>
        <v>Heat 1</v>
      </c>
      <c r="AD3" s="16" t="s">
        <v>12</v>
      </c>
      <c r="AE3" s="14" t="s">
        <v>20</v>
      </c>
      <c r="AF3" s="14" t="s">
        <v>14</v>
      </c>
      <c r="AG3" s="14"/>
      <c r="AH3" s="13"/>
      <c r="AI3" s="17"/>
    </row>
    <row r="4" spans="1:35" ht="15" customHeight="1">
      <c r="A4" s="5" t="str">
        <f>D4</f>
        <v>Amelia  Walsh</v>
      </c>
      <c r="B4" s="18">
        <v>1</v>
      </c>
      <c r="C4" s="18">
        <v>34</v>
      </c>
      <c r="D4" s="1" t="str">
        <f aca="true" t="shared" si="4" ref="D4:D11">_xlfn.IFERROR(VLOOKUP($C4,U15_Girls,2,FALSE),0)</f>
        <v>Amelia  Walsh</v>
      </c>
      <c r="E4" s="1" t="str">
        <f aca="true" t="shared" si="5" ref="E4:E11">_xlfn.IFERROR(VLOOKUP($C4,U15_Girls,3,FALSE),0)</f>
        <v>Piggott</v>
      </c>
      <c r="F4" s="19">
        <v>12</v>
      </c>
      <c r="H4" s="5" t="str">
        <f t="shared" si="0"/>
        <v>Madisyn Woodley</v>
      </c>
      <c r="I4" s="20">
        <v>1</v>
      </c>
      <c r="J4" s="21">
        <v>29</v>
      </c>
      <c r="K4" s="1" t="str">
        <f aca="true" t="shared" si="6" ref="K4:K18">_xlfn.IFERROR(VLOOKUP($J4,U15_Girls,2,FALSE),0)</f>
        <v>Madisyn Woodley</v>
      </c>
      <c r="L4" s="1" t="str">
        <f aca="true" t="shared" si="7" ref="L4:L18">_xlfn.IFERROR(VLOOKUP($J4,U15_Girls,3,FALSE),0)</f>
        <v>St Josephs</v>
      </c>
      <c r="M4" s="22">
        <v>1.47</v>
      </c>
      <c r="O4" s="5" t="str">
        <f t="shared" si="1"/>
        <v>Aimee Munt</v>
      </c>
      <c r="P4" s="20">
        <v>1</v>
      </c>
      <c r="Q4" s="21">
        <v>1</v>
      </c>
      <c r="R4" s="1" t="str">
        <f aca="true" t="shared" si="8" ref="R4:R19">_xlfn.IFERROR(VLOOKUP($Q4,U15_Girls,2,FALSE),0)</f>
        <v>Aimee Munt</v>
      </c>
      <c r="S4" s="1" t="str">
        <f aca="true" t="shared" si="9" ref="S4:S19">_xlfn.IFERROR(VLOOKUP($Q4,U15_Girls,3,FALSE),0)</f>
        <v>Cox Green</v>
      </c>
      <c r="T4" s="22">
        <v>4.16</v>
      </c>
      <c r="V4" s="5" t="str">
        <f t="shared" si="2"/>
        <v>Eden  Hill </v>
      </c>
      <c r="W4" s="20">
        <v>1</v>
      </c>
      <c r="X4" s="21">
        <v>28</v>
      </c>
      <c r="Y4" s="1" t="str">
        <f aca="true" t="shared" si="10" ref="Y4:Y19">_xlfn.IFERROR(VLOOKUP($X4,U15_Girls,2,FALSE),0)</f>
        <v>Eden  Hill </v>
      </c>
      <c r="Z4" s="1" t="str">
        <f aca="true" t="shared" si="11" ref="Z4:Z19">_xlfn.IFERROR(VLOOKUP($X4,U15_Girls,3,FALSE),0)</f>
        <v>St Edwards</v>
      </c>
      <c r="AA4" s="22">
        <v>10.33</v>
      </c>
      <c r="AC4" s="5" t="str">
        <f t="shared" si="3"/>
        <v>Evie  Chappell </v>
      </c>
      <c r="AD4" s="18">
        <v>1</v>
      </c>
      <c r="AE4" s="18">
        <v>30</v>
      </c>
      <c r="AF4" s="1" t="str">
        <f aca="true" t="shared" si="12" ref="AF4:AF15">_xlfn.IFERROR(VLOOKUP($AE4,U15_Girls,2,FALSE),0)</f>
        <v>Evie  Chappell </v>
      </c>
      <c r="AG4" s="1" t="str">
        <f aca="true" t="shared" si="13" ref="AG4:AG15">_xlfn.IFERROR(VLOOKUP($AE4,U15_Girls,3,FALSE),0)</f>
        <v>St Mary's</v>
      </c>
      <c r="AH4" s="23">
        <v>2</v>
      </c>
      <c r="AI4" s="24">
        <v>43.6</v>
      </c>
    </row>
    <row r="5" spans="1:35" ht="15" customHeight="1">
      <c r="A5" s="5" t="str">
        <f aca="true" t="shared" si="14" ref="A5:A68">D5</f>
        <v>Aimee Dickson</v>
      </c>
      <c r="B5" s="25">
        <v>2</v>
      </c>
      <c r="C5" s="25">
        <v>18</v>
      </c>
      <c r="D5" s="1" t="str">
        <f t="shared" si="4"/>
        <v>Aimee Dickson</v>
      </c>
      <c r="E5" s="1" t="str">
        <f t="shared" si="5"/>
        <v>Kennet</v>
      </c>
      <c r="F5" s="26">
        <v>13.8</v>
      </c>
      <c r="H5" s="5" t="str">
        <f t="shared" si="0"/>
        <v>Amelia  Walsh</v>
      </c>
      <c r="I5" s="20">
        <v>2</v>
      </c>
      <c r="J5" s="21">
        <v>34</v>
      </c>
      <c r="K5" s="1" t="str">
        <f t="shared" si="6"/>
        <v>Amelia  Walsh</v>
      </c>
      <c r="L5" s="1" t="str">
        <f t="shared" si="7"/>
        <v>Piggott</v>
      </c>
      <c r="M5" s="22">
        <v>1.44</v>
      </c>
      <c r="O5" s="5" t="str">
        <f t="shared" si="1"/>
        <v>Kaya  Slater</v>
      </c>
      <c r="P5" s="20">
        <v>2</v>
      </c>
      <c r="Q5" s="21">
        <v>3</v>
      </c>
      <c r="R5" s="1" t="str">
        <f t="shared" si="8"/>
        <v>Kaya  Slater</v>
      </c>
      <c r="S5" s="1" t="str">
        <f t="shared" si="9"/>
        <v>Denefield</v>
      </c>
      <c r="T5" s="22">
        <v>4.17</v>
      </c>
      <c r="V5" s="5" t="str">
        <f t="shared" si="2"/>
        <v>Isla Page</v>
      </c>
      <c r="W5" s="20">
        <v>2</v>
      </c>
      <c r="X5" s="21">
        <v>23</v>
      </c>
      <c r="Y5" s="1" t="str">
        <f t="shared" si="10"/>
        <v>Isla Page</v>
      </c>
      <c r="Z5" s="1" t="str">
        <f t="shared" si="11"/>
        <v>Newlands</v>
      </c>
      <c r="AA5" s="22">
        <v>8.98</v>
      </c>
      <c r="AC5" s="5" t="str">
        <f t="shared" si="3"/>
        <v>Aisha Saidykhan</v>
      </c>
      <c r="AD5" s="25">
        <v>2</v>
      </c>
      <c r="AE5" s="25">
        <v>40</v>
      </c>
      <c r="AF5" s="1" t="str">
        <f t="shared" si="12"/>
        <v>Aisha Saidykhan</v>
      </c>
      <c r="AG5" s="1" t="str">
        <f t="shared" si="13"/>
        <v>Highdown</v>
      </c>
      <c r="AH5" s="27">
        <v>2</v>
      </c>
      <c r="AI5" s="28">
        <v>57.7</v>
      </c>
    </row>
    <row r="6" spans="1:35" ht="15" customHeight="1">
      <c r="A6" s="5" t="str">
        <f t="shared" si="14"/>
        <v>Kaya  Slater</v>
      </c>
      <c r="B6" s="25">
        <v>3</v>
      </c>
      <c r="C6" s="25">
        <v>3</v>
      </c>
      <c r="D6" s="1" t="str">
        <f t="shared" si="4"/>
        <v>Kaya  Slater</v>
      </c>
      <c r="E6" s="1" t="str">
        <f t="shared" si="5"/>
        <v>Denefield</v>
      </c>
      <c r="F6" s="26">
        <v>14</v>
      </c>
      <c r="H6" s="5" t="str">
        <f t="shared" si="0"/>
        <v>Poppy Winters</v>
      </c>
      <c r="I6" s="20">
        <v>3</v>
      </c>
      <c r="J6" s="21">
        <v>24</v>
      </c>
      <c r="K6" s="1" t="str">
        <f t="shared" si="6"/>
        <v>Poppy Winters</v>
      </c>
      <c r="L6" s="1" t="str">
        <f t="shared" si="7"/>
        <v>Queen Anne's</v>
      </c>
      <c r="M6" s="22">
        <v>1.38</v>
      </c>
      <c r="O6" s="5" t="str">
        <f t="shared" si="1"/>
        <v>Amelie Palmer</v>
      </c>
      <c r="P6" s="20">
        <v>3</v>
      </c>
      <c r="Q6" s="21">
        <v>5</v>
      </c>
      <c r="R6" s="1" t="str">
        <f t="shared" si="8"/>
        <v>Amelie Palmer</v>
      </c>
      <c r="S6" s="1" t="str">
        <f t="shared" si="9"/>
        <v>The Abbey</v>
      </c>
      <c r="T6" s="22">
        <v>3.82</v>
      </c>
      <c r="V6" s="5" t="str">
        <f t="shared" si="2"/>
        <v>Emma  Vogal</v>
      </c>
      <c r="W6" s="20">
        <v>3</v>
      </c>
      <c r="X6" s="21">
        <v>33</v>
      </c>
      <c r="Y6" s="1" t="str">
        <f t="shared" si="10"/>
        <v>Emma  Vogal</v>
      </c>
      <c r="Z6" s="1" t="str">
        <f t="shared" si="11"/>
        <v>St Mary's</v>
      </c>
      <c r="AA6" s="22">
        <v>7.09</v>
      </c>
      <c r="AC6" s="5" t="str">
        <f t="shared" si="3"/>
        <v>Abigail  Horton</v>
      </c>
      <c r="AD6" s="25">
        <v>3</v>
      </c>
      <c r="AE6" s="25">
        <v>21</v>
      </c>
      <c r="AF6" s="1" t="str">
        <f t="shared" si="12"/>
        <v>Abigail  Horton</v>
      </c>
      <c r="AG6" s="1" t="str">
        <f t="shared" si="13"/>
        <v>Kennet</v>
      </c>
      <c r="AH6" s="27">
        <v>2</v>
      </c>
      <c r="AI6" s="28">
        <v>58</v>
      </c>
    </row>
    <row r="7" spans="1:35" ht="15" customHeight="1">
      <c r="A7" s="5" t="str">
        <f t="shared" si="14"/>
        <v>Emma  Vogal</v>
      </c>
      <c r="B7" s="25">
        <v>4</v>
      </c>
      <c r="C7" s="25">
        <v>33</v>
      </c>
      <c r="D7" s="1" t="str">
        <f t="shared" si="4"/>
        <v>Emma  Vogal</v>
      </c>
      <c r="E7" s="1" t="str">
        <f t="shared" si="5"/>
        <v>St Mary's</v>
      </c>
      <c r="F7" s="26">
        <v>14.7</v>
      </c>
      <c r="H7" s="5" t="str">
        <f t="shared" si="0"/>
        <v>Aimee Munt</v>
      </c>
      <c r="I7" s="20">
        <v>4</v>
      </c>
      <c r="J7" s="21">
        <v>1</v>
      </c>
      <c r="K7" s="1" t="str">
        <f t="shared" si="6"/>
        <v>Aimee Munt</v>
      </c>
      <c r="L7" s="1" t="str">
        <f t="shared" si="7"/>
        <v>Cox Green</v>
      </c>
      <c r="M7" s="22">
        <v>1.35</v>
      </c>
      <c r="O7" s="5" t="str">
        <f t="shared" si="1"/>
        <v>Mia Raczkevy-Eotvos</v>
      </c>
      <c r="P7" s="20">
        <v>4</v>
      </c>
      <c r="Q7" s="21">
        <v>6</v>
      </c>
      <c r="R7" s="1" t="str">
        <f t="shared" si="8"/>
        <v>Mia Raczkevy-Eotvos</v>
      </c>
      <c r="S7" s="1" t="str">
        <f t="shared" si="9"/>
        <v>The Abbey</v>
      </c>
      <c r="T7" s="22">
        <v>4.18</v>
      </c>
      <c r="V7" s="5" t="str">
        <f t="shared" si="2"/>
        <v>Kaya  Slater</v>
      </c>
      <c r="W7" s="20">
        <v>4</v>
      </c>
      <c r="X7" s="21">
        <v>3</v>
      </c>
      <c r="Y7" s="1" t="str">
        <f t="shared" si="10"/>
        <v>Kaya  Slater</v>
      </c>
      <c r="Z7" s="1" t="str">
        <f t="shared" si="11"/>
        <v>Denefield</v>
      </c>
      <c r="AA7" s="22">
        <v>7.06</v>
      </c>
      <c r="AC7" s="5" t="str">
        <f t="shared" si="3"/>
        <v>Alice  Hannah </v>
      </c>
      <c r="AD7" s="25">
        <v>4</v>
      </c>
      <c r="AE7" s="25">
        <v>31</v>
      </c>
      <c r="AF7" s="1" t="str">
        <f t="shared" si="12"/>
        <v>Alice  Hannah </v>
      </c>
      <c r="AG7" s="1" t="str">
        <f t="shared" si="13"/>
        <v>St Mary's</v>
      </c>
      <c r="AH7" s="27">
        <v>2</v>
      </c>
      <c r="AI7" s="28">
        <v>58.6</v>
      </c>
    </row>
    <row r="8" spans="1:35" ht="15" customHeight="1">
      <c r="A8" s="5" t="str">
        <f t="shared" si="14"/>
        <v>Henrietta Walker</v>
      </c>
      <c r="B8" s="25">
        <v>5</v>
      </c>
      <c r="C8" s="25">
        <v>27</v>
      </c>
      <c r="D8" s="1" t="str">
        <f t="shared" si="4"/>
        <v>Henrietta Walker</v>
      </c>
      <c r="E8" s="1" t="str">
        <f t="shared" si="5"/>
        <v>Queen Anne's</v>
      </c>
      <c r="F8" s="26">
        <v>15.5</v>
      </c>
      <c r="H8" s="5" t="str">
        <f t="shared" si="0"/>
        <v>Katie  Losel</v>
      </c>
      <c r="I8" s="20">
        <v>5</v>
      </c>
      <c r="J8" s="21">
        <v>25</v>
      </c>
      <c r="K8" s="1" t="str">
        <f t="shared" si="6"/>
        <v>Katie  Losel</v>
      </c>
      <c r="L8" s="1" t="str">
        <f t="shared" si="7"/>
        <v>Queen Anne's</v>
      </c>
      <c r="M8" s="22">
        <v>1.35</v>
      </c>
      <c r="O8" s="5" t="str">
        <f t="shared" si="1"/>
        <v>Katie  Flockhart </v>
      </c>
      <c r="P8" s="20">
        <v>5</v>
      </c>
      <c r="Q8" s="21">
        <v>22</v>
      </c>
      <c r="R8" s="1" t="str">
        <f t="shared" si="8"/>
        <v>Katie  Flockhart </v>
      </c>
      <c r="S8" s="1" t="str">
        <f t="shared" si="9"/>
        <v>Marist</v>
      </c>
      <c r="T8" s="22">
        <v>4.19</v>
      </c>
      <c r="V8" s="5" t="str">
        <f t="shared" si="2"/>
        <v>Xanthe Baylis</v>
      </c>
      <c r="W8" s="20">
        <v>5</v>
      </c>
      <c r="X8" s="21">
        <v>32</v>
      </c>
      <c r="Y8" s="1" t="str">
        <f t="shared" si="10"/>
        <v>Xanthe Baylis</v>
      </c>
      <c r="Z8" s="1" t="str">
        <f t="shared" si="11"/>
        <v>St Mary's</v>
      </c>
      <c r="AA8" s="22">
        <v>6.85</v>
      </c>
      <c r="AC8" s="5" t="str">
        <f t="shared" si="3"/>
        <v>Arte Sershi</v>
      </c>
      <c r="AD8" s="25">
        <v>5</v>
      </c>
      <c r="AE8" s="25">
        <v>17</v>
      </c>
      <c r="AF8" s="1" t="str">
        <f t="shared" si="12"/>
        <v>Arte Sershi</v>
      </c>
      <c r="AG8" s="1" t="str">
        <f t="shared" si="13"/>
        <v>Holyport</v>
      </c>
      <c r="AH8" s="27">
        <v>2</v>
      </c>
      <c r="AI8" s="28">
        <v>59.4</v>
      </c>
    </row>
    <row r="9" spans="1:35" ht="15" customHeight="1">
      <c r="A9" s="5" t="str">
        <f t="shared" si="14"/>
        <v>Madisyn Woodley</v>
      </c>
      <c r="B9" s="25">
        <v>6</v>
      </c>
      <c r="C9" s="25">
        <v>29</v>
      </c>
      <c r="D9" s="1" t="str">
        <f t="shared" si="4"/>
        <v>Madisyn Woodley</v>
      </c>
      <c r="E9" s="1" t="str">
        <f t="shared" si="5"/>
        <v>St Josephs</v>
      </c>
      <c r="F9" s="26">
        <v>16</v>
      </c>
      <c r="H9" s="5" t="str">
        <f t="shared" si="0"/>
        <v>Xanthe Baylis</v>
      </c>
      <c r="I9" s="20">
        <v>6</v>
      </c>
      <c r="J9" s="21">
        <v>32</v>
      </c>
      <c r="K9" s="1" t="str">
        <f t="shared" si="6"/>
        <v>Xanthe Baylis</v>
      </c>
      <c r="L9" s="1" t="str">
        <f t="shared" si="7"/>
        <v>St Mary's</v>
      </c>
      <c r="M9" s="22">
        <v>1.35</v>
      </c>
      <c r="O9" s="5" t="str">
        <f t="shared" si="1"/>
        <v>Isla Page</v>
      </c>
      <c r="P9" s="20">
        <v>6</v>
      </c>
      <c r="Q9" s="21">
        <v>23</v>
      </c>
      <c r="R9" s="1" t="str">
        <f t="shared" si="8"/>
        <v>Isla Page</v>
      </c>
      <c r="S9" s="1" t="str">
        <f t="shared" si="9"/>
        <v>Newlands</v>
      </c>
      <c r="T9" s="22">
        <v>4.69</v>
      </c>
      <c r="V9" s="5" t="str">
        <f t="shared" si="2"/>
        <v>Amelia  Walsh</v>
      </c>
      <c r="W9" s="20">
        <v>6</v>
      </c>
      <c r="X9" s="21">
        <v>34</v>
      </c>
      <c r="Y9" s="1" t="str">
        <f t="shared" si="10"/>
        <v>Amelia  Walsh</v>
      </c>
      <c r="Z9" s="1" t="str">
        <f t="shared" si="11"/>
        <v>Piggott</v>
      </c>
      <c r="AA9" s="22">
        <v>6.83</v>
      </c>
      <c r="AC9" s="5" t="str">
        <f t="shared" si="3"/>
        <v>Maisie Russell</v>
      </c>
      <c r="AD9" s="25">
        <v>6</v>
      </c>
      <c r="AE9" s="25">
        <v>15</v>
      </c>
      <c r="AF9" s="1" t="str">
        <f t="shared" si="12"/>
        <v>Maisie Russell</v>
      </c>
      <c r="AG9" s="1" t="str">
        <f t="shared" si="13"/>
        <v>Holyport</v>
      </c>
      <c r="AH9" s="27">
        <v>3</v>
      </c>
      <c r="AI9" s="28">
        <v>0.6</v>
      </c>
    </row>
    <row r="10" spans="1:35" ht="15" customHeight="1">
      <c r="A10" s="5">
        <f t="shared" si="14"/>
        <v>0</v>
      </c>
      <c r="B10" s="25">
        <v>7</v>
      </c>
      <c r="C10" s="25"/>
      <c r="D10" s="1">
        <f t="shared" si="4"/>
        <v>0</v>
      </c>
      <c r="E10" s="1">
        <f t="shared" si="5"/>
        <v>0</v>
      </c>
      <c r="F10" s="26"/>
      <c r="H10" s="5" t="str">
        <f t="shared" si="0"/>
        <v>Eden  Hill </v>
      </c>
      <c r="I10" s="20">
        <v>7</v>
      </c>
      <c r="J10" s="21">
        <v>28</v>
      </c>
      <c r="K10" s="1" t="str">
        <f t="shared" si="6"/>
        <v>Eden  Hill </v>
      </c>
      <c r="L10" s="1" t="str">
        <f t="shared" si="7"/>
        <v>St Edwards</v>
      </c>
      <c r="M10" s="22">
        <v>1.32</v>
      </c>
      <c r="O10" s="5" t="str">
        <f t="shared" si="1"/>
        <v>Poppy Winters</v>
      </c>
      <c r="P10" s="20">
        <v>7</v>
      </c>
      <c r="Q10" s="21">
        <v>24</v>
      </c>
      <c r="R10" s="1" t="str">
        <f t="shared" si="8"/>
        <v>Poppy Winters</v>
      </c>
      <c r="S10" s="1" t="str">
        <f t="shared" si="9"/>
        <v>Queen Anne's</v>
      </c>
      <c r="T10" s="22">
        <v>4.6</v>
      </c>
      <c r="V10" s="5" t="str">
        <f t="shared" si="2"/>
        <v>Katie  Flockhart </v>
      </c>
      <c r="W10" s="20">
        <v>7</v>
      </c>
      <c r="X10" s="21">
        <v>22</v>
      </c>
      <c r="Y10" s="1" t="str">
        <f t="shared" si="10"/>
        <v>Katie  Flockhart </v>
      </c>
      <c r="Z10" s="1" t="str">
        <f t="shared" si="11"/>
        <v>Marist</v>
      </c>
      <c r="AA10" s="22">
        <v>6.78</v>
      </c>
      <c r="AC10" s="5" t="str">
        <f t="shared" si="3"/>
        <v>Bethany  Manners</v>
      </c>
      <c r="AD10" s="25">
        <v>7</v>
      </c>
      <c r="AE10" s="25">
        <v>4</v>
      </c>
      <c r="AF10" s="1" t="str">
        <f t="shared" si="12"/>
        <v>Bethany  Manners</v>
      </c>
      <c r="AG10" s="1" t="str">
        <f t="shared" si="13"/>
        <v>Denefield</v>
      </c>
      <c r="AH10" s="27">
        <v>3</v>
      </c>
      <c r="AI10" s="28">
        <v>1.4</v>
      </c>
    </row>
    <row r="11" spans="1:35" ht="15" customHeight="1">
      <c r="A11" s="5">
        <f t="shared" si="14"/>
        <v>0</v>
      </c>
      <c r="B11" s="25">
        <v>8</v>
      </c>
      <c r="C11" s="25"/>
      <c r="D11" s="1">
        <f t="shared" si="4"/>
        <v>0</v>
      </c>
      <c r="E11" s="1">
        <f t="shared" si="5"/>
        <v>0</v>
      </c>
      <c r="F11" s="26"/>
      <c r="H11" s="5" t="str">
        <f t="shared" si="0"/>
        <v>Katie  Flockhart </v>
      </c>
      <c r="I11" s="20">
        <v>8</v>
      </c>
      <c r="J11" s="21">
        <v>22</v>
      </c>
      <c r="K11" s="1" t="str">
        <f t="shared" si="6"/>
        <v>Katie  Flockhart </v>
      </c>
      <c r="L11" s="1" t="str">
        <f t="shared" si="7"/>
        <v>Marist</v>
      </c>
      <c r="M11" s="22">
        <v>1.29</v>
      </c>
      <c r="O11" s="5" t="str">
        <f t="shared" si="1"/>
        <v>Katie  Losel</v>
      </c>
      <c r="P11" s="20">
        <v>8</v>
      </c>
      <c r="Q11" s="21">
        <v>25</v>
      </c>
      <c r="R11" s="1" t="str">
        <f t="shared" si="8"/>
        <v>Katie  Losel</v>
      </c>
      <c r="S11" s="1" t="str">
        <f t="shared" si="9"/>
        <v>Queen Anne's</v>
      </c>
      <c r="T11" s="22">
        <v>4.39</v>
      </c>
      <c r="V11" s="5" t="str">
        <f t="shared" si="2"/>
        <v>Alice  Hannah </v>
      </c>
      <c r="W11" s="20">
        <v>8</v>
      </c>
      <c r="X11" s="21">
        <v>31</v>
      </c>
      <c r="Y11" s="1" t="str">
        <f t="shared" si="10"/>
        <v>Alice  Hannah </v>
      </c>
      <c r="Z11" s="1" t="str">
        <f t="shared" si="11"/>
        <v>St Mary's</v>
      </c>
      <c r="AA11" s="22">
        <v>6.46</v>
      </c>
      <c r="AC11" s="5" t="str">
        <f t="shared" si="3"/>
        <v>Frankie Bennett</v>
      </c>
      <c r="AD11" s="25">
        <v>8</v>
      </c>
      <c r="AE11" s="25">
        <v>2</v>
      </c>
      <c r="AF11" s="1" t="str">
        <f t="shared" si="12"/>
        <v>Frankie Bennett</v>
      </c>
      <c r="AG11" s="1" t="str">
        <f t="shared" si="13"/>
        <v>Denefield</v>
      </c>
      <c r="AH11" s="27">
        <v>3</v>
      </c>
      <c r="AI11" s="28">
        <v>2.3</v>
      </c>
    </row>
    <row r="12" spans="1:35" ht="15" customHeight="1">
      <c r="A12" s="5">
        <f t="shared" si="14"/>
        <v>0</v>
      </c>
      <c r="H12" s="5" t="str">
        <f t="shared" si="0"/>
        <v>Kaya  Slater</v>
      </c>
      <c r="I12" s="20">
        <v>9</v>
      </c>
      <c r="J12" s="21">
        <v>3</v>
      </c>
      <c r="K12" s="1" t="str">
        <f t="shared" si="6"/>
        <v>Kaya  Slater</v>
      </c>
      <c r="L12" s="1" t="str">
        <f t="shared" si="7"/>
        <v>Denefield</v>
      </c>
      <c r="M12" s="22">
        <v>1.26</v>
      </c>
      <c r="O12" s="5" t="str">
        <f t="shared" si="1"/>
        <v>Alice Bruun</v>
      </c>
      <c r="P12" s="20">
        <v>9</v>
      </c>
      <c r="Q12" s="21">
        <v>26</v>
      </c>
      <c r="R12" s="1" t="str">
        <f t="shared" si="8"/>
        <v>Alice Bruun</v>
      </c>
      <c r="S12" s="1" t="str">
        <f t="shared" si="9"/>
        <v>Queen Anne's</v>
      </c>
      <c r="T12" s="22">
        <v>3.92</v>
      </c>
      <c r="V12" s="5" t="str">
        <f t="shared" si="2"/>
        <v>Katie  Losel</v>
      </c>
      <c r="W12" s="20">
        <v>9</v>
      </c>
      <c r="X12" s="21">
        <v>25</v>
      </c>
      <c r="Y12" s="1" t="str">
        <f t="shared" si="10"/>
        <v>Katie  Losel</v>
      </c>
      <c r="Z12" s="1" t="str">
        <f t="shared" si="11"/>
        <v>Queen Anne's</v>
      </c>
      <c r="AA12" s="22">
        <v>6.43</v>
      </c>
      <c r="AC12" s="5" t="str">
        <f t="shared" si="3"/>
        <v>Ella Raczkevy-Eotvos</v>
      </c>
      <c r="AD12" s="25">
        <v>9</v>
      </c>
      <c r="AE12" s="18">
        <v>8</v>
      </c>
      <c r="AF12" s="1" t="str">
        <f t="shared" si="12"/>
        <v>Ella Raczkevy-Eotvos</v>
      </c>
      <c r="AG12" s="1" t="str">
        <f t="shared" si="13"/>
        <v>The Abbey</v>
      </c>
      <c r="AH12" s="27">
        <v>3</v>
      </c>
      <c r="AI12" s="28">
        <v>2.8</v>
      </c>
    </row>
    <row r="13" spans="1:35" ht="15" customHeight="1">
      <c r="A13" s="5" t="str">
        <f t="shared" si="14"/>
        <v>Heat 2</v>
      </c>
      <c r="B13" s="12" t="s">
        <v>12</v>
      </c>
      <c r="C13" s="13" t="s">
        <v>13</v>
      </c>
      <c r="D13" s="14" t="s">
        <v>21</v>
      </c>
      <c r="E13" s="14"/>
      <c r="F13" s="15"/>
      <c r="H13" s="5" t="str">
        <f t="shared" si="0"/>
        <v>Amelie Palmer</v>
      </c>
      <c r="I13" s="20">
        <v>10</v>
      </c>
      <c r="J13" s="21">
        <v>5</v>
      </c>
      <c r="K13" s="1" t="str">
        <f t="shared" si="6"/>
        <v>Amelie Palmer</v>
      </c>
      <c r="L13" s="1" t="str">
        <f t="shared" si="7"/>
        <v>The Abbey</v>
      </c>
      <c r="M13" s="22">
        <v>1.26</v>
      </c>
      <c r="O13" s="5" t="str">
        <f t="shared" si="1"/>
        <v>Eden  Hill </v>
      </c>
      <c r="P13" s="20">
        <v>10</v>
      </c>
      <c r="Q13" s="21">
        <v>28</v>
      </c>
      <c r="R13" s="1" t="str">
        <f t="shared" si="8"/>
        <v>Eden  Hill </v>
      </c>
      <c r="S13" s="1" t="str">
        <f t="shared" si="9"/>
        <v>St Edwards</v>
      </c>
      <c r="T13" s="22">
        <v>4.45</v>
      </c>
      <c r="V13" s="5" t="str">
        <f t="shared" si="2"/>
        <v>Poppy Winters</v>
      </c>
      <c r="W13" s="20">
        <v>10</v>
      </c>
      <c r="X13" s="21">
        <v>24</v>
      </c>
      <c r="Y13" s="1" t="str">
        <f t="shared" si="10"/>
        <v>Poppy Winters</v>
      </c>
      <c r="Z13" s="1" t="str">
        <f t="shared" si="11"/>
        <v>Queen Anne's</v>
      </c>
      <c r="AA13" s="22">
        <v>6.25</v>
      </c>
      <c r="AC13" s="5" t="str">
        <f t="shared" si="3"/>
        <v>Ella Scott</v>
      </c>
      <c r="AD13" s="25">
        <v>10</v>
      </c>
      <c r="AE13" s="25">
        <v>13</v>
      </c>
      <c r="AF13" s="1" t="str">
        <f t="shared" si="12"/>
        <v>Ella Scott</v>
      </c>
      <c r="AG13" s="1" t="str">
        <f t="shared" si="13"/>
        <v>Heathfield</v>
      </c>
      <c r="AH13" s="27">
        <v>3</v>
      </c>
      <c r="AI13" s="28">
        <v>18.1</v>
      </c>
    </row>
    <row r="14" spans="1:35" ht="15" customHeight="1">
      <c r="A14" s="5" t="str">
        <f t="shared" si="14"/>
        <v>Eden  Hill </v>
      </c>
      <c r="B14" s="18">
        <v>1</v>
      </c>
      <c r="C14" s="18">
        <v>28</v>
      </c>
      <c r="D14" s="1" t="str">
        <f aca="true" t="shared" si="15" ref="D14:D21">_xlfn.IFERROR(VLOOKUP($C14,U15_Girls,2,FALSE),0)</f>
        <v>Eden  Hill </v>
      </c>
      <c r="E14" s="1" t="str">
        <f aca="true" t="shared" si="16" ref="E14:E21">_xlfn.IFERROR(VLOOKUP($C14,U15_Girls,3,FALSE),0)</f>
        <v>St Edwards</v>
      </c>
      <c r="F14" s="19">
        <v>13.2</v>
      </c>
      <c r="H14" s="5" t="str">
        <f t="shared" si="0"/>
        <v>Isla Page</v>
      </c>
      <c r="I14" s="20">
        <v>11</v>
      </c>
      <c r="J14" s="21">
        <v>23</v>
      </c>
      <c r="K14" s="1" t="str">
        <f t="shared" si="6"/>
        <v>Isla Page</v>
      </c>
      <c r="L14" s="1" t="str">
        <f t="shared" si="7"/>
        <v>Newlands</v>
      </c>
      <c r="M14" s="22">
        <v>1.26</v>
      </c>
      <c r="O14" s="5" t="str">
        <f t="shared" si="1"/>
        <v>Madisyn Woodley</v>
      </c>
      <c r="P14" s="20">
        <v>11</v>
      </c>
      <c r="Q14" s="21">
        <v>29</v>
      </c>
      <c r="R14" s="1" t="str">
        <f t="shared" si="8"/>
        <v>Madisyn Woodley</v>
      </c>
      <c r="S14" s="1" t="str">
        <f t="shared" si="9"/>
        <v>St Josephs</v>
      </c>
      <c r="T14" s="22">
        <v>4.83</v>
      </c>
      <c r="V14" s="5" t="str">
        <f t="shared" si="2"/>
        <v>Aimee Munt</v>
      </c>
      <c r="W14" s="20">
        <v>11</v>
      </c>
      <c r="X14" s="21">
        <v>1</v>
      </c>
      <c r="Y14" s="1" t="str">
        <f t="shared" si="10"/>
        <v>Aimee Munt</v>
      </c>
      <c r="Z14" s="1" t="str">
        <f t="shared" si="11"/>
        <v>Cox Green</v>
      </c>
      <c r="AA14" s="22">
        <v>6.17</v>
      </c>
      <c r="AC14" s="5">
        <f t="shared" si="3"/>
        <v>0</v>
      </c>
      <c r="AD14" s="25">
        <v>11</v>
      </c>
      <c r="AE14" s="25"/>
      <c r="AF14" s="1">
        <f t="shared" si="12"/>
        <v>0</v>
      </c>
      <c r="AG14" s="1">
        <f t="shared" si="13"/>
        <v>0</v>
      </c>
      <c r="AH14" s="27"/>
      <c r="AI14" s="28"/>
    </row>
    <row r="15" spans="1:35" ht="15" customHeight="1">
      <c r="A15" s="5" t="str">
        <f t="shared" si="14"/>
        <v>Poppy Winters</v>
      </c>
      <c r="B15" s="25">
        <v>2</v>
      </c>
      <c r="C15" s="25">
        <v>24</v>
      </c>
      <c r="D15" s="1" t="str">
        <f t="shared" si="15"/>
        <v>Poppy Winters</v>
      </c>
      <c r="E15" s="1" t="str">
        <f t="shared" si="16"/>
        <v>Queen Anne's</v>
      </c>
      <c r="F15" s="26">
        <v>13.8</v>
      </c>
      <c r="H15" s="5" t="str">
        <f t="shared" si="0"/>
        <v>Alice Bruun</v>
      </c>
      <c r="I15" s="20">
        <v>12</v>
      </c>
      <c r="J15" s="21">
        <v>26</v>
      </c>
      <c r="K15" s="1" t="str">
        <f t="shared" si="6"/>
        <v>Alice Bruun</v>
      </c>
      <c r="L15" s="1" t="str">
        <f t="shared" si="7"/>
        <v>Queen Anne's</v>
      </c>
      <c r="M15" s="22">
        <v>1.26</v>
      </c>
      <c r="O15" s="5" t="str">
        <f t="shared" si="1"/>
        <v>Alice  Hannah </v>
      </c>
      <c r="P15" s="20">
        <v>12</v>
      </c>
      <c r="Q15" s="21">
        <v>31</v>
      </c>
      <c r="R15" s="1" t="str">
        <f t="shared" si="8"/>
        <v>Alice  Hannah </v>
      </c>
      <c r="S15" s="1" t="str">
        <f t="shared" si="9"/>
        <v>St Mary's</v>
      </c>
      <c r="T15" s="22">
        <v>3.85</v>
      </c>
      <c r="V15" s="5" t="str">
        <f t="shared" si="2"/>
        <v>Amelie Palmer</v>
      </c>
      <c r="W15" s="20">
        <v>12</v>
      </c>
      <c r="X15" s="21">
        <v>5</v>
      </c>
      <c r="Y15" s="1" t="str">
        <f t="shared" si="10"/>
        <v>Amelie Palmer</v>
      </c>
      <c r="Z15" s="1" t="str">
        <f t="shared" si="11"/>
        <v>The Abbey</v>
      </c>
      <c r="AA15" s="22">
        <v>6.07</v>
      </c>
      <c r="AC15" s="5">
        <f t="shared" si="3"/>
        <v>0</v>
      </c>
      <c r="AD15" s="25">
        <v>12</v>
      </c>
      <c r="AE15" s="25"/>
      <c r="AF15" s="1">
        <f t="shared" si="12"/>
        <v>0</v>
      </c>
      <c r="AG15" s="1">
        <f t="shared" si="13"/>
        <v>0</v>
      </c>
      <c r="AH15" s="27"/>
      <c r="AI15" s="28"/>
    </row>
    <row r="16" spans="1:35" ht="15" customHeight="1">
      <c r="A16" s="5" t="str">
        <f t="shared" si="14"/>
        <v>Mia Raczkevy-Eotvos</v>
      </c>
      <c r="B16" s="25">
        <v>3</v>
      </c>
      <c r="C16" s="25">
        <v>6</v>
      </c>
      <c r="D16" s="1" t="str">
        <f t="shared" si="15"/>
        <v>Mia Raczkevy-Eotvos</v>
      </c>
      <c r="E16" s="1" t="str">
        <f t="shared" si="16"/>
        <v>The Abbey</v>
      </c>
      <c r="F16" s="26">
        <v>14.1</v>
      </c>
      <c r="H16" s="5" t="str">
        <f t="shared" si="0"/>
        <v>Alice  Hannah </v>
      </c>
      <c r="I16" s="20">
        <v>13</v>
      </c>
      <c r="J16" s="21">
        <v>31</v>
      </c>
      <c r="K16" s="1" t="str">
        <f t="shared" si="6"/>
        <v>Alice  Hannah </v>
      </c>
      <c r="L16" s="1" t="str">
        <f t="shared" si="7"/>
        <v>St Mary's</v>
      </c>
      <c r="M16" s="22">
        <v>1.23</v>
      </c>
      <c r="O16" s="5" t="str">
        <f t="shared" si="1"/>
        <v>Xanthe Baylis</v>
      </c>
      <c r="P16" s="20">
        <v>13</v>
      </c>
      <c r="Q16" s="21">
        <v>32</v>
      </c>
      <c r="R16" s="1" t="str">
        <f t="shared" si="8"/>
        <v>Xanthe Baylis</v>
      </c>
      <c r="S16" s="1" t="str">
        <f t="shared" si="9"/>
        <v>St Mary's</v>
      </c>
      <c r="T16" s="22">
        <v>4.11</v>
      </c>
      <c r="V16" s="5" t="str">
        <f t="shared" si="2"/>
        <v>Mia Raczkevy-Eotvos</v>
      </c>
      <c r="W16" s="20">
        <v>13</v>
      </c>
      <c r="X16" s="21">
        <v>6</v>
      </c>
      <c r="Y16" s="1" t="str">
        <f t="shared" si="10"/>
        <v>Mia Raczkevy-Eotvos</v>
      </c>
      <c r="Z16" s="1" t="str">
        <f t="shared" si="11"/>
        <v>The Abbey</v>
      </c>
      <c r="AA16" s="22">
        <v>5.91</v>
      </c>
      <c r="AC16" s="5">
        <f t="shared" si="3"/>
        <v>0</v>
      </c>
      <c r="AD16" s="8"/>
      <c r="AE16" s="8"/>
      <c r="AF16" s="2"/>
      <c r="AG16" s="2"/>
      <c r="AH16" s="32"/>
      <c r="AI16" s="11"/>
    </row>
    <row r="17" spans="1:35" ht="15" customHeight="1">
      <c r="A17" s="5" t="str">
        <f t="shared" si="14"/>
        <v>Xanthe Baylis</v>
      </c>
      <c r="B17" s="25">
        <v>4</v>
      </c>
      <c r="C17" s="25">
        <v>32</v>
      </c>
      <c r="D17" s="1" t="str">
        <f t="shared" si="15"/>
        <v>Xanthe Baylis</v>
      </c>
      <c r="E17" s="1" t="str">
        <f t="shared" si="16"/>
        <v>St Mary's</v>
      </c>
      <c r="F17" s="26">
        <v>14.3</v>
      </c>
      <c r="H17" s="5" t="str">
        <f t="shared" si="0"/>
        <v>Emma  Vogal</v>
      </c>
      <c r="I17" s="20">
        <v>14</v>
      </c>
      <c r="J17" s="21">
        <v>33</v>
      </c>
      <c r="K17" s="1" t="str">
        <f t="shared" si="6"/>
        <v>Emma  Vogal</v>
      </c>
      <c r="L17" s="1" t="str">
        <f t="shared" si="7"/>
        <v>St Mary's</v>
      </c>
      <c r="M17" s="22">
        <v>1.2</v>
      </c>
      <c r="O17" s="5" t="str">
        <f t="shared" si="1"/>
        <v>Emma  Vogal</v>
      </c>
      <c r="P17" s="20">
        <v>14</v>
      </c>
      <c r="Q17" s="21">
        <v>33</v>
      </c>
      <c r="R17" s="1" t="str">
        <f t="shared" si="8"/>
        <v>Emma  Vogal</v>
      </c>
      <c r="S17" s="1" t="str">
        <f t="shared" si="9"/>
        <v>St Mary's</v>
      </c>
      <c r="T17" s="22">
        <v>4.17</v>
      </c>
      <c r="V17" s="5" t="str">
        <f t="shared" si="2"/>
        <v>Alice Bruun</v>
      </c>
      <c r="W17" s="20">
        <v>14</v>
      </c>
      <c r="X17" s="21">
        <v>26</v>
      </c>
      <c r="Y17" s="1" t="str">
        <f t="shared" si="10"/>
        <v>Alice Bruun</v>
      </c>
      <c r="Z17" s="1" t="str">
        <f t="shared" si="11"/>
        <v>Queen Anne's</v>
      </c>
      <c r="AA17" s="22">
        <v>5.55</v>
      </c>
      <c r="AC17" s="5" t="str">
        <f t="shared" si="3"/>
        <v>Heat 2</v>
      </c>
      <c r="AD17" s="16" t="s">
        <v>12</v>
      </c>
      <c r="AE17" s="14" t="s">
        <v>20</v>
      </c>
      <c r="AF17" s="14" t="s">
        <v>21</v>
      </c>
      <c r="AG17" s="14"/>
      <c r="AH17" s="33"/>
      <c r="AI17" s="17"/>
    </row>
    <row r="18" spans="1:35" ht="15" customHeight="1">
      <c r="A18" s="5" t="str">
        <f t="shared" si="14"/>
        <v>Katie  Losel</v>
      </c>
      <c r="B18" s="25">
        <v>5</v>
      </c>
      <c r="C18" s="25">
        <v>25</v>
      </c>
      <c r="D18" s="1" t="str">
        <f t="shared" si="15"/>
        <v>Katie  Losel</v>
      </c>
      <c r="E18" s="1" t="str">
        <f t="shared" si="16"/>
        <v>Queen Anne's</v>
      </c>
      <c r="F18" s="26">
        <v>14.4</v>
      </c>
      <c r="H18" s="5" t="str">
        <f t="shared" si="0"/>
        <v>Mia Raczkevy-Eotvos</v>
      </c>
      <c r="I18" s="20">
        <v>15</v>
      </c>
      <c r="J18" s="21">
        <v>6</v>
      </c>
      <c r="K18" s="1" t="str">
        <f t="shared" si="6"/>
        <v>Mia Raczkevy-Eotvos</v>
      </c>
      <c r="L18" s="1" t="str">
        <f t="shared" si="7"/>
        <v>The Abbey</v>
      </c>
      <c r="M18" s="22">
        <v>1.17</v>
      </c>
      <c r="O18" s="5" t="str">
        <f t="shared" si="1"/>
        <v>Amelia  Walsh</v>
      </c>
      <c r="P18" s="20">
        <v>15</v>
      </c>
      <c r="Q18" s="21">
        <v>34</v>
      </c>
      <c r="R18" s="1" t="str">
        <f t="shared" si="8"/>
        <v>Amelia  Walsh</v>
      </c>
      <c r="S18" s="1" t="str">
        <f t="shared" si="9"/>
        <v>Piggott</v>
      </c>
      <c r="T18" s="22">
        <v>4.47</v>
      </c>
      <c r="V18" s="5">
        <f t="shared" si="2"/>
        <v>0</v>
      </c>
      <c r="W18" s="20">
        <v>15</v>
      </c>
      <c r="X18" s="21"/>
      <c r="Y18" s="1">
        <f t="shared" si="10"/>
        <v>0</v>
      </c>
      <c r="Z18" s="1">
        <f t="shared" si="11"/>
        <v>0</v>
      </c>
      <c r="AA18" s="22"/>
      <c r="AC18" s="5" t="str">
        <f t="shared" si="3"/>
        <v>Cara Terry</v>
      </c>
      <c r="AD18" s="18">
        <v>1</v>
      </c>
      <c r="AE18" s="18">
        <v>14</v>
      </c>
      <c r="AF18" s="1" t="str">
        <f aca="true" t="shared" si="17" ref="AF18:AF29">_xlfn.IFERROR(VLOOKUP($AE18,U15_Girls,2,FALSE),0)</f>
        <v>Cara Terry</v>
      </c>
      <c r="AG18" s="1" t="str">
        <f aca="true" t="shared" si="18" ref="AG18:AG29">_xlfn.IFERROR(VLOOKUP($AE18,U15_Girls,3,FALSE),0)</f>
        <v>Holyport</v>
      </c>
      <c r="AH18" s="23">
        <v>2</v>
      </c>
      <c r="AI18" s="28">
        <v>25.3</v>
      </c>
    </row>
    <row r="19" spans="1:35" ht="15" customHeight="1">
      <c r="A19" s="5" t="str">
        <f t="shared" si="14"/>
        <v>Alice  Hannah </v>
      </c>
      <c r="B19" s="25">
        <v>6</v>
      </c>
      <c r="C19" s="25">
        <v>31</v>
      </c>
      <c r="D19" s="1" t="str">
        <f t="shared" si="15"/>
        <v>Alice  Hannah </v>
      </c>
      <c r="E19" s="1" t="str">
        <f t="shared" si="16"/>
        <v>St Mary's</v>
      </c>
      <c r="F19" s="26">
        <v>18.7</v>
      </c>
      <c r="H19" s="5">
        <f t="shared" si="0"/>
        <v>0</v>
      </c>
      <c r="I19" s="20">
        <v>16</v>
      </c>
      <c r="J19" s="21"/>
      <c r="K19" s="1">
        <f>_xlfn.IFERROR(VLOOKUP($J19,U15_Girls,2,FALSE),0)</f>
        <v>0</v>
      </c>
      <c r="L19" s="1">
        <f>_xlfn.IFERROR(VLOOKUP($J19,U15_Girls,3,FALSE),0)</f>
        <v>0</v>
      </c>
      <c r="M19" s="22"/>
      <c r="O19" s="5">
        <f t="shared" si="1"/>
        <v>0</v>
      </c>
      <c r="P19" s="20">
        <v>16</v>
      </c>
      <c r="Q19" s="21"/>
      <c r="R19" s="1">
        <f t="shared" si="8"/>
        <v>0</v>
      </c>
      <c r="S19" s="1">
        <f t="shared" si="9"/>
        <v>0</v>
      </c>
      <c r="T19" s="22"/>
      <c r="V19" s="5">
        <f t="shared" si="2"/>
        <v>0</v>
      </c>
      <c r="W19" s="20">
        <v>16</v>
      </c>
      <c r="X19" s="21"/>
      <c r="Y19" s="1">
        <f t="shared" si="10"/>
        <v>0</v>
      </c>
      <c r="Z19" s="1">
        <f t="shared" si="11"/>
        <v>0</v>
      </c>
      <c r="AA19" s="22"/>
      <c r="AC19" s="5" t="str">
        <f t="shared" si="3"/>
        <v>Annabel Bee</v>
      </c>
      <c r="AD19" s="25">
        <v>2</v>
      </c>
      <c r="AE19" s="25">
        <v>36</v>
      </c>
      <c r="AF19" s="1" t="str">
        <f t="shared" si="17"/>
        <v>Annabel Bee</v>
      </c>
      <c r="AG19" s="1" t="str">
        <f t="shared" si="18"/>
        <v>Highdown</v>
      </c>
      <c r="AH19" s="27">
        <v>2</v>
      </c>
      <c r="AI19" s="28">
        <v>48.9</v>
      </c>
    </row>
    <row r="20" spans="1:35" ht="15" customHeight="1">
      <c r="A20" s="5">
        <f t="shared" si="14"/>
        <v>0</v>
      </c>
      <c r="B20" s="25">
        <v>7</v>
      </c>
      <c r="C20" s="25"/>
      <c r="D20" s="1">
        <f t="shared" si="15"/>
        <v>0</v>
      </c>
      <c r="E20" s="1">
        <f t="shared" si="16"/>
        <v>0</v>
      </c>
      <c r="F20" s="26"/>
      <c r="H20" s="5">
        <f t="shared" si="0"/>
        <v>0</v>
      </c>
      <c r="I20" s="34"/>
      <c r="L20" s="31"/>
      <c r="O20" s="5">
        <f t="shared" si="1"/>
        <v>0</v>
      </c>
      <c r="P20" s="34"/>
      <c r="Q20" s="30"/>
      <c r="R20" s="31"/>
      <c r="S20" s="31"/>
      <c r="T20" s="11"/>
      <c r="V20" s="5">
        <f t="shared" si="2"/>
        <v>0</v>
      </c>
      <c r="W20" s="34"/>
      <c r="X20" s="30"/>
      <c r="Y20" s="31"/>
      <c r="Z20" s="31"/>
      <c r="AA20" s="11"/>
      <c r="AC20" s="5" t="str">
        <f t="shared" si="3"/>
        <v>Olivia  Phillips</v>
      </c>
      <c r="AD20" s="25">
        <v>3</v>
      </c>
      <c r="AE20" s="25">
        <v>19</v>
      </c>
      <c r="AF20" s="1" t="str">
        <f t="shared" si="17"/>
        <v>Olivia  Phillips</v>
      </c>
      <c r="AG20" s="1" t="str">
        <f t="shared" si="18"/>
        <v>Kennet</v>
      </c>
      <c r="AH20" s="27">
        <v>2</v>
      </c>
      <c r="AI20" s="28">
        <v>53.3</v>
      </c>
    </row>
    <row r="21" spans="1:35" ht="15" customHeight="1">
      <c r="A21" s="5">
        <f t="shared" si="14"/>
        <v>0</v>
      </c>
      <c r="B21" s="25">
        <v>8</v>
      </c>
      <c r="C21" s="25"/>
      <c r="D21" s="1">
        <f t="shared" si="15"/>
        <v>0</v>
      </c>
      <c r="E21" s="1">
        <f t="shared" si="16"/>
        <v>0</v>
      </c>
      <c r="F21" s="26"/>
      <c r="H21" s="5" t="str">
        <f t="shared" si="0"/>
        <v>Pool 1</v>
      </c>
      <c r="I21" s="12" t="s">
        <v>12</v>
      </c>
      <c r="J21" s="13" t="s">
        <v>15</v>
      </c>
      <c r="K21" s="12" t="s">
        <v>16</v>
      </c>
      <c r="L21" s="13" t="s">
        <v>22</v>
      </c>
      <c r="M21" s="15"/>
      <c r="O21" s="5" t="str">
        <f t="shared" si="1"/>
        <v>Pool 1</v>
      </c>
      <c r="P21" s="12" t="s">
        <v>12</v>
      </c>
      <c r="Q21" s="13" t="s">
        <v>18</v>
      </c>
      <c r="R21" s="12" t="s">
        <v>16</v>
      </c>
      <c r="S21" s="13" t="s">
        <v>22</v>
      </c>
      <c r="T21" s="15"/>
      <c r="V21" s="5" t="str">
        <f t="shared" si="2"/>
        <v>Pool 1</v>
      </c>
      <c r="W21" s="12" t="s">
        <v>12</v>
      </c>
      <c r="X21" s="13" t="s">
        <v>19</v>
      </c>
      <c r="Y21" s="12" t="s">
        <v>16</v>
      </c>
      <c r="Z21" s="13" t="s">
        <v>22</v>
      </c>
      <c r="AA21" s="15"/>
      <c r="AC21" s="5" t="str">
        <f t="shared" si="3"/>
        <v>Millie Hayhurst</v>
      </c>
      <c r="AD21" s="25">
        <v>4</v>
      </c>
      <c r="AE21" s="25">
        <v>38</v>
      </c>
      <c r="AF21" s="1" t="str">
        <f t="shared" si="17"/>
        <v>Millie Hayhurst</v>
      </c>
      <c r="AG21" s="1" t="str">
        <f t="shared" si="18"/>
        <v>Highdown</v>
      </c>
      <c r="AH21" s="27">
        <v>2</v>
      </c>
      <c r="AI21" s="28">
        <v>55.9</v>
      </c>
    </row>
    <row r="22" spans="1:35" ht="15" customHeight="1">
      <c r="A22" s="5">
        <f t="shared" si="14"/>
        <v>0</v>
      </c>
      <c r="H22" s="5" t="str">
        <f t="shared" si="0"/>
        <v>Emily Neville</v>
      </c>
      <c r="I22" s="20">
        <v>1</v>
      </c>
      <c r="J22" s="21">
        <v>39</v>
      </c>
      <c r="K22" s="1" t="str">
        <f>_xlfn.IFERROR(VLOOKUP($J22,U15_Girls,2,FALSE),0)</f>
        <v>Emily Neville</v>
      </c>
      <c r="L22" s="1" t="str">
        <f>_xlfn.IFERROR(VLOOKUP($J22,U15_Girls,3,FALSE),0)</f>
        <v>Highdown</v>
      </c>
      <c r="M22" s="22">
        <v>1.41</v>
      </c>
      <c r="O22" s="5" t="str">
        <f t="shared" si="1"/>
        <v>Nina Balut</v>
      </c>
      <c r="P22" s="20">
        <v>1</v>
      </c>
      <c r="Q22" s="21">
        <v>35</v>
      </c>
      <c r="R22" s="1" t="str">
        <f aca="true" t="shared" si="19" ref="R22:R37">_xlfn.IFERROR(VLOOKUP($Q22,U15_Girls,2,FALSE),0)</f>
        <v>Nina Balut</v>
      </c>
      <c r="S22" s="1" t="str">
        <f aca="true" t="shared" si="20" ref="S22:S37">_xlfn.IFERROR(VLOOKUP($Q22,U15_Girls,3,FALSE),0)</f>
        <v>WGS</v>
      </c>
      <c r="T22" s="22">
        <v>4.24</v>
      </c>
      <c r="V22" s="5" t="str">
        <f t="shared" si="2"/>
        <v>Madisyn Woodley</v>
      </c>
      <c r="W22" s="20">
        <v>1</v>
      </c>
      <c r="X22" s="21">
        <v>29</v>
      </c>
      <c r="Y22" s="1" t="str">
        <f>_xlfn.IFERROR(VLOOKUP($X22,U15_Girls,2,FALSE),0)</f>
        <v>Madisyn Woodley</v>
      </c>
      <c r="Z22" s="1" t="str">
        <f>_xlfn.IFERROR(VLOOKUP($X22,U15_Girls,3,FALSE),0)</f>
        <v>St Josephs</v>
      </c>
      <c r="AA22" s="22">
        <v>8.03</v>
      </c>
      <c r="AC22" s="5" t="str">
        <f t="shared" si="3"/>
        <v>Daisy  Forder</v>
      </c>
      <c r="AD22" s="25">
        <v>5</v>
      </c>
      <c r="AE22" s="25">
        <v>44</v>
      </c>
      <c r="AF22" s="1" t="str">
        <f t="shared" si="17"/>
        <v>Daisy  Forder</v>
      </c>
      <c r="AG22" s="1" t="str">
        <f t="shared" si="18"/>
        <v>Charters</v>
      </c>
      <c r="AH22" s="27">
        <v>2</v>
      </c>
      <c r="AI22" s="28">
        <v>56.7</v>
      </c>
    </row>
    <row r="23" spans="1:35" ht="15" customHeight="1">
      <c r="A23" s="5" t="str">
        <f t="shared" si="14"/>
        <v>Heat 3</v>
      </c>
      <c r="B23" s="12" t="s">
        <v>12</v>
      </c>
      <c r="C23" s="13" t="s">
        <v>13</v>
      </c>
      <c r="D23" s="14" t="s">
        <v>23</v>
      </c>
      <c r="E23" s="14"/>
      <c r="F23" s="15"/>
      <c r="H23" s="5" t="str">
        <f t="shared" si="0"/>
        <v>Lucy  Couzens</v>
      </c>
      <c r="I23" s="20">
        <v>2</v>
      </c>
      <c r="J23" s="21">
        <v>43</v>
      </c>
      <c r="K23" s="1" t="str">
        <f>_xlfn.IFERROR(VLOOKUP($J23,U15_Girls,2,FALSE),0)</f>
        <v>Lucy  Couzens</v>
      </c>
      <c r="L23" s="1" t="str">
        <f>_xlfn.IFERROR(VLOOKUP($J23,U15_Girls,3,FALSE),0)</f>
        <v>Charters</v>
      </c>
      <c r="M23" s="22">
        <v>1.36</v>
      </c>
      <c r="O23" s="5" t="str">
        <f t="shared" si="1"/>
        <v>Emily Neville</v>
      </c>
      <c r="P23" s="20">
        <v>2</v>
      </c>
      <c r="Q23" s="21">
        <v>39</v>
      </c>
      <c r="R23" s="1" t="str">
        <f t="shared" si="19"/>
        <v>Emily Neville</v>
      </c>
      <c r="S23" s="1" t="str">
        <f t="shared" si="20"/>
        <v>Highdown</v>
      </c>
      <c r="T23" s="22">
        <v>4.02</v>
      </c>
      <c r="V23" s="5" t="str">
        <f t="shared" si="2"/>
        <v>Nina Balut</v>
      </c>
      <c r="W23" s="20">
        <v>2</v>
      </c>
      <c r="X23" s="21">
        <v>35</v>
      </c>
      <c r="Y23" s="1" t="str">
        <f>_xlfn.IFERROR(VLOOKUP($X23,U15_Girls,2,FALSE),0)</f>
        <v>Nina Balut</v>
      </c>
      <c r="Z23" s="1" t="str">
        <f>_xlfn.IFERROR(VLOOKUP($X23,U15_Girls,3,FALSE),0)</f>
        <v>WGS</v>
      </c>
      <c r="AA23" s="22">
        <v>7.88</v>
      </c>
      <c r="AC23" s="5" t="str">
        <f t="shared" si="3"/>
        <v>Susie Wood</v>
      </c>
      <c r="AD23" s="25">
        <v>6</v>
      </c>
      <c r="AE23" s="25">
        <v>12</v>
      </c>
      <c r="AF23" s="1" t="str">
        <f t="shared" si="17"/>
        <v>Susie Wood</v>
      </c>
      <c r="AG23" s="1" t="str">
        <f t="shared" si="18"/>
        <v>Downe House</v>
      </c>
      <c r="AH23" s="27">
        <v>2</v>
      </c>
      <c r="AI23" s="28">
        <v>57.2</v>
      </c>
    </row>
    <row r="24" spans="1:35" ht="15" customHeight="1">
      <c r="A24" s="5" t="str">
        <f t="shared" si="14"/>
        <v>Nina Balut</v>
      </c>
      <c r="B24" s="18">
        <v>1</v>
      </c>
      <c r="C24" s="18">
        <v>35</v>
      </c>
      <c r="D24" s="1" t="str">
        <f aca="true" t="shared" si="21" ref="D24:D31">_xlfn.IFERROR(VLOOKUP($C24,U15_Girls,2,FALSE),0)</f>
        <v>Nina Balut</v>
      </c>
      <c r="E24" s="1" t="str">
        <f aca="true" t="shared" si="22" ref="E24:E31">_xlfn.IFERROR(VLOOKUP($C24,U15_Girls,3,FALSE),0)</f>
        <v>WGS</v>
      </c>
      <c r="F24" s="19">
        <v>13.5</v>
      </c>
      <c r="H24" s="5" t="str">
        <f t="shared" si="0"/>
        <v>Nina Balut</v>
      </c>
      <c r="I24" s="20">
        <v>3</v>
      </c>
      <c r="J24" s="21">
        <v>35</v>
      </c>
      <c r="K24" s="1" t="str">
        <f>_xlfn.IFERROR(VLOOKUP($J24,U15_Girls,2,FALSE),0)</f>
        <v>Nina Balut</v>
      </c>
      <c r="L24" s="1" t="str">
        <f>_xlfn.IFERROR(VLOOKUP($J24,U15_Girls,3,FALSE),0)</f>
        <v>WGS</v>
      </c>
      <c r="M24" s="22">
        <v>1.29</v>
      </c>
      <c r="O24" s="5" t="str">
        <f t="shared" si="1"/>
        <v>Lucy  Couzens</v>
      </c>
      <c r="P24" s="20">
        <v>3</v>
      </c>
      <c r="Q24" s="21">
        <v>43</v>
      </c>
      <c r="R24" s="1" t="str">
        <f t="shared" si="19"/>
        <v>Lucy  Couzens</v>
      </c>
      <c r="S24" s="1" t="str">
        <f t="shared" si="20"/>
        <v>Charters</v>
      </c>
      <c r="T24" s="22">
        <v>4.59</v>
      </c>
      <c r="V24" s="5" t="str">
        <f t="shared" si="2"/>
        <v>Henrietta Walker</v>
      </c>
      <c r="W24" s="20">
        <v>3</v>
      </c>
      <c r="X24" s="21">
        <v>27</v>
      </c>
      <c r="Y24" s="1" t="str">
        <f>_xlfn.IFERROR(VLOOKUP($X24,U15_Girls,2,FALSE),0)</f>
        <v>Henrietta Walker</v>
      </c>
      <c r="Z24" s="1" t="str">
        <f>_xlfn.IFERROR(VLOOKUP($X24,U15_Girls,3,FALSE),0)</f>
        <v>Queen Anne's</v>
      </c>
      <c r="AA24" s="22">
        <v>7.38</v>
      </c>
      <c r="AC24" s="5" t="str">
        <f t="shared" si="3"/>
        <v>Alice Bruun</v>
      </c>
      <c r="AD24" s="25">
        <v>7</v>
      </c>
      <c r="AE24" s="25">
        <v>26</v>
      </c>
      <c r="AF24" s="1" t="str">
        <f t="shared" si="17"/>
        <v>Alice Bruun</v>
      </c>
      <c r="AG24" s="1" t="str">
        <f t="shared" si="18"/>
        <v>Queen Anne's</v>
      </c>
      <c r="AH24" s="27">
        <v>2</v>
      </c>
      <c r="AI24" s="28">
        <v>57.5</v>
      </c>
    </row>
    <row r="25" spans="1:35" ht="15" customHeight="1">
      <c r="A25" s="5" t="str">
        <f t="shared" si="14"/>
        <v>Isla Page</v>
      </c>
      <c r="B25" s="25">
        <v>2</v>
      </c>
      <c r="C25" s="25">
        <v>23</v>
      </c>
      <c r="D25" s="1" t="str">
        <f t="shared" si="21"/>
        <v>Isla Page</v>
      </c>
      <c r="E25" s="1" t="str">
        <f t="shared" si="22"/>
        <v>Newlands</v>
      </c>
      <c r="F25" s="26">
        <v>14.1</v>
      </c>
      <c r="H25" s="5" t="str">
        <f t="shared" si="0"/>
        <v>Henrietta Walker</v>
      </c>
      <c r="I25" s="20">
        <v>4</v>
      </c>
      <c r="J25" s="21">
        <v>27</v>
      </c>
      <c r="K25" s="1" t="str">
        <f>_xlfn.IFERROR(VLOOKUP($J25,U15_Girls,2,FALSE),0)</f>
        <v>Henrietta Walker</v>
      </c>
      <c r="L25" s="1" t="str">
        <f>_xlfn.IFERROR(VLOOKUP($J25,U15_Girls,3,FALSE),0)</f>
        <v>Queen Anne's</v>
      </c>
      <c r="M25" s="22">
        <v>1.17</v>
      </c>
      <c r="O25" s="5" t="str">
        <f t="shared" si="1"/>
        <v>Henrietta Walker</v>
      </c>
      <c r="P25" s="20">
        <v>4</v>
      </c>
      <c r="Q25" s="21">
        <v>27</v>
      </c>
      <c r="R25" s="1" t="str">
        <f t="shared" si="19"/>
        <v>Henrietta Walker</v>
      </c>
      <c r="S25" s="1" t="str">
        <f t="shared" si="20"/>
        <v>Queen Anne's</v>
      </c>
      <c r="T25" s="22">
        <v>3.65</v>
      </c>
      <c r="V25" s="5" t="str">
        <f t="shared" si="2"/>
        <v>Emily Neville</v>
      </c>
      <c r="W25" s="20">
        <v>4</v>
      </c>
      <c r="X25" s="21">
        <v>39</v>
      </c>
      <c r="Y25" s="1" t="str">
        <f>_xlfn.IFERROR(VLOOKUP($X25,U15_Girls,2,FALSE),0)</f>
        <v>Emily Neville</v>
      </c>
      <c r="Z25" s="1" t="str">
        <f>_xlfn.IFERROR(VLOOKUP($X25,U15_Girls,3,FALSE),0)</f>
        <v>Highdown</v>
      </c>
      <c r="AA25" s="22">
        <v>6.86</v>
      </c>
      <c r="AC25" s="5" t="str">
        <f t="shared" si="3"/>
        <v>Henrietta Walker</v>
      </c>
      <c r="AD25" s="25">
        <v>8</v>
      </c>
      <c r="AE25" s="25">
        <v>27</v>
      </c>
      <c r="AF25" s="1" t="str">
        <f t="shared" si="17"/>
        <v>Henrietta Walker</v>
      </c>
      <c r="AG25" s="1" t="str">
        <f t="shared" si="18"/>
        <v>Queen Anne's</v>
      </c>
      <c r="AH25" s="23">
        <v>3</v>
      </c>
      <c r="AI25" s="28">
        <v>2.1</v>
      </c>
    </row>
    <row r="26" spans="1:35" ht="15" customHeight="1">
      <c r="A26" s="5" t="str">
        <f t="shared" si="14"/>
        <v>Emily Neville</v>
      </c>
      <c r="B26" s="25">
        <v>3</v>
      </c>
      <c r="C26" s="25">
        <v>39</v>
      </c>
      <c r="D26" s="1" t="str">
        <f t="shared" si="21"/>
        <v>Emily Neville</v>
      </c>
      <c r="E26" s="1" t="str">
        <f t="shared" si="22"/>
        <v>Highdown</v>
      </c>
      <c r="F26" s="26">
        <v>14.1</v>
      </c>
      <c r="H26" s="5">
        <f t="shared" si="0"/>
        <v>0</v>
      </c>
      <c r="I26" s="20">
        <v>5</v>
      </c>
      <c r="J26" s="21"/>
      <c r="K26" s="1">
        <f aca="true" t="shared" si="23" ref="K26:K37">_xlfn.IFERROR(VLOOKUP($J26,U15_Girls,2,FALSE),0)</f>
        <v>0</v>
      </c>
      <c r="L26" s="1">
        <f aca="true" t="shared" si="24" ref="L26:L37">_xlfn.IFERROR(VLOOKUP($J26,U15_Girls,3,FALSE),0)</f>
        <v>0</v>
      </c>
      <c r="M26" s="22"/>
      <c r="O26" s="5">
        <f t="shared" si="1"/>
        <v>0</v>
      </c>
      <c r="P26" s="20">
        <v>5</v>
      </c>
      <c r="Q26" s="21"/>
      <c r="R26" s="1">
        <f t="shared" si="19"/>
        <v>0</v>
      </c>
      <c r="S26" s="1">
        <f t="shared" si="20"/>
        <v>0</v>
      </c>
      <c r="T26" s="22"/>
      <c r="V26" s="5" t="str">
        <f t="shared" si="2"/>
        <v>Lucy  Couzens</v>
      </c>
      <c r="W26" s="20">
        <v>5</v>
      </c>
      <c r="X26" s="21">
        <v>43</v>
      </c>
      <c r="Y26" s="1" t="str">
        <f>_xlfn.IFERROR(VLOOKUP($X26,U15_Girls,2,FALSE),0)</f>
        <v>Lucy  Couzens</v>
      </c>
      <c r="Z26" s="1" t="str">
        <f>_xlfn.IFERROR(VLOOKUP($X26,U15_Girls,3,FALSE),0)</f>
        <v>Charters</v>
      </c>
      <c r="AA26" s="22">
        <v>4.9</v>
      </c>
      <c r="AC26" s="5" t="str">
        <f t="shared" si="3"/>
        <v>Amelie Palmer</v>
      </c>
      <c r="AD26" s="25">
        <v>9</v>
      </c>
      <c r="AE26" s="18">
        <v>5</v>
      </c>
      <c r="AF26" s="1" t="str">
        <f t="shared" si="17"/>
        <v>Amelie Palmer</v>
      </c>
      <c r="AG26" s="1" t="str">
        <f t="shared" si="18"/>
        <v>The Abbey</v>
      </c>
      <c r="AH26" s="27">
        <v>3</v>
      </c>
      <c r="AI26" s="28">
        <v>8.6</v>
      </c>
    </row>
    <row r="27" spans="1:35" ht="15" customHeight="1">
      <c r="A27" s="5" t="str">
        <f t="shared" si="14"/>
        <v>Alice Bruun</v>
      </c>
      <c r="B27" s="25">
        <v>4</v>
      </c>
      <c r="C27" s="25">
        <v>26</v>
      </c>
      <c r="D27" s="1" t="str">
        <f t="shared" si="21"/>
        <v>Alice Bruun</v>
      </c>
      <c r="E27" s="1" t="str">
        <f t="shared" si="22"/>
        <v>Queen Anne's</v>
      </c>
      <c r="F27" s="26">
        <v>15.7</v>
      </c>
      <c r="H27" s="5">
        <f t="shared" si="0"/>
        <v>0</v>
      </c>
      <c r="I27" s="20">
        <v>6</v>
      </c>
      <c r="J27" s="21"/>
      <c r="K27" s="1">
        <f t="shared" si="23"/>
        <v>0</v>
      </c>
      <c r="L27" s="1">
        <f t="shared" si="24"/>
        <v>0</v>
      </c>
      <c r="M27" s="22"/>
      <c r="O27" s="5">
        <f t="shared" si="1"/>
        <v>0</v>
      </c>
      <c r="P27" s="20">
        <v>6</v>
      </c>
      <c r="Q27" s="21"/>
      <c r="R27" s="1">
        <f t="shared" si="19"/>
        <v>0</v>
      </c>
      <c r="S27" s="1">
        <f t="shared" si="20"/>
        <v>0</v>
      </c>
      <c r="T27" s="22"/>
      <c r="V27" s="5">
        <f t="shared" si="2"/>
        <v>0</v>
      </c>
      <c r="W27" s="20">
        <v>6</v>
      </c>
      <c r="X27" s="21"/>
      <c r="Y27" s="1">
        <f aca="true" t="shared" si="25" ref="Y27:Y37">_xlfn.IFERROR(VLOOKUP($X27,U15_Girls,2,FALSE),0)</f>
        <v>0</v>
      </c>
      <c r="Z27" s="1">
        <f aca="true" t="shared" si="26" ref="Z27:Z37">_xlfn.IFERROR(VLOOKUP($X27,U15_Girls,3,FALSE),0)</f>
        <v>0</v>
      </c>
      <c r="AA27" s="22"/>
      <c r="AC27" s="5" t="str">
        <f t="shared" si="3"/>
        <v>India  Sparrow</v>
      </c>
      <c r="AD27" s="25">
        <v>10</v>
      </c>
      <c r="AE27" s="25">
        <v>11</v>
      </c>
      <c r="AF27" s="1" t="str">
        <f t="shared" si="17"/>
        <v>India  Sparrow</v>
      </c>
      <c r="AG27" s="1" t="str">
        <f t="shared" si="18"/>
        <v>Downe House</v>
      </c>
      <c r="AH27" s="27">
        <v>3</v>
      </c>
      <c r="AI27" s="28">
        <v>21.5</v>
      </c>
    </row>
    <row r="28" spans="1:33" ht="15" customHeight="1">
      <c r="A28" s="5" t="str">
        <f t="shared" si="14"/>
        <v>Evie  Chappell </v>
      </c>
      <c r="B28" s="25">
        <v>5</v>
      </c>
      <c r="C28" s="25">
        <v>30</v>
      </c>
      <c r="D28" s="1" t="str">
        <f t="shared" si="21"/>
        <v>Evie  Chappell </v>
      </c>
      <c r="E28" s="1" t="str">
        <f t="shared" si="22"/>
        <v>St Mary's</v>
      </c>
      <c r="F28" s="26">
        <v>17.3</v>
      </c>
      <c r="H28" s="5">
        <f t="shared" si="0"/>
        <v>0</v>
      </c>
      <c r="I28" s="20">
        <v>7</v>
      </c>
      <c r="J28" s="21"/>
      <c r="K28" s="1">
        <f t="shared" si="23"/>
        <v>0</v>
      </c>
      <c r="L28" s="1">
        <f t="shared" si="24"/>
        <v>0</v>
      </c>
      <c r="M28" s="22"/>
      <c r="O28" s="5">
        <f t="shared" si="1"/>
        <v>0</v>
      </c>
      <c r="P28" s="20">
        <v>7</v>
      </c>
      <c r="Q28" s="21"/>
      <c r="R28" s="1">
        <f t="shared" si="19"/>
        <v>0</v>
      </c>
      <c r="S28" s="1">
        <f t="shared" si="20"/>
        <v>0</v>
      </c>
      <c r="T28" s="22"/>
      <c r="V28" s="5">
        <f t="shared" si="2"/>
        <v>0</v>
      </c>
      <c r="W28" s="20">
        <v>7</v>
      </c>
      <c r="X28" s="21"/>
      <c r="Y28" s="1">
        <f t="shared" si="25"/>
        <v>0</v>
      </c>
      <c r="Z28" s="1">
        <f t="shared" si="26"/>
        <v>0</v>
      </c>
      <c r="AA28" s="22"/>
      <c r="AC28" s="5">
        <f t="shared" si="3"/>
        <v>0</v>
      </c>
      <c r="AD28" s="25">
        <v>11</v>
      </c>
      <c r="AE28" s="25"/>
      <c r="AF28" s="1">
        <f t="shared" si="17"/>
        <v>0</v>
      </c>
      <c r="AG28" s="1">
        <f t="shared" si="18"/>
        <v>0</v>
      </c>
    </row>
    <row r="29" spans="1:35" ht="15" customHeight="1">
      <c r="A29" s="5">
        <f t="shared" si="14"/>
        <v>0</v>
      </c>
      <c r="B29" s="25">
        <v>6</v>
      </c>
      <c r="C29" s="25"/>
      <c r="D29" s="1">
        <f t="shared" si="21"/>
        <v>0</v>
      </c>
      <c r="E29" s="1">
        <f t="shared" si="22"/>
        <v>0</v>
      </c>
      <c r="F29" s="26"/>
      <c r="H29" s="5">
        <f t="shared" si="0"/>
        <v>0</v>
      </c>
      <c r="I29" s="20">
        <v>8</v>
      </c>
      <c r="J29" s="21"/>
      <c r="K29" s="1">
        <f t="shared" si="23"/>
        <v>0</v>
      </c>
      <c r="L29" s="1">
        <f t="shared" si="24"/>
        <v>0</v>
      </c>
      <c r="M29" s="22"/>
      <c r="O29" s="5">
        <f t="shared" si="1"/>
        <v>0</v>
      </c>
      <c r="P29" s="20">
        <v>8</v>
      </c>
      <c r="Q29" s="21"/>
      <c r="R29" s="1">
        <f t="shared" si="19"/>
        <v>0</v>
      </c>
      <c r="S29" s="1">
        <f t="shared" si="20"/>
        <v>0</v>
      </c>
      <c r="T29" s="22"/>
      <c r="V29" s="5">
        <f t="shared" si="2"/>
        <v>0</v>
      </c>
      <c r="W29" s="20">
        <v>8</v>
      </c>
      <c r="X29" s="21"/>
      <c r="Y29" s="1">
        <f t="shared" si="25"/>
        <v>0</v>
      </c>
      <c r="Z29" s="1">
        <f t="shared" si="26"/>
        <v>0</v>
      </c>
      <c r="AA29" s="22"/>
      <c r="AC29" s="5">
        <f t="shared" si="3"/>
        <v>0</v>
      </c>
      <c r="AD29" s="25">
        <v>12</v>
      </c>
      <c r="AE29" s="25"/>
      <c r="AF29" s="1">
        <f t="shared" si="17"/>
        <v>0</v>
      </c>
      <c r="AG29" s="1">
        <f t="shared" si="18"/>
        <v>0</v>
      </c>
      <c r="AH29" s="27"/>
      <c r="AI29" s="28"/>
    </row>
    <row r="30" spans="1:35" ht="15" customHeight="1">
      <c r="A30" s="5">
        <f t="shared" si="14"/>
        <v>0</v>
      </c>
      <c r="B30" s="25">
        <v>7</v>
      </c>
      <c r="C30" s="25"/>
      <c r="D30" s="1">
        <f t="shared" si="21"/>
        <v>0</v>
      </c>
      <c r="E30" s="1">
        <f t="shared" si="22"/>
        <v>0</v>
      </c>
      <c r="F30" s="26"/>
      <c r="H30" s="5">
        <f t="shared" si="0"/>
        <v>0</v>
      </c>
      <c r="I30" s="20">
        <v>9</v>
      </c>
      <c r="J30" s="21"/>
      <c r="K30" s="1">
        <f t="shared" si="23"/>
        <v>0</v>
      </c>
      <c r="L30" s="1">
        <f t="shared" si="24"/>
        <v>0</v>
      </c>
      <c r="M30" s="22"/>
      <c r="O30" s="5">
        <f t="shared" si="1"/>
        <v>0</v>
      </c>
      <c r="P30" s="20">
        <v>9</v>
      </c>
      <c r="Q30" s="21"/>
      <c r="R30" s="1">
        <f t="shared" si="19"/>
        <v>0</v>
      </c>
      <c r="S30" s="1">
        <f t="shared" si="20"/>
        <v>0</v>
      </c>
      <c r="T30" s="22"/>
      <c r="V30" s="5">
        <f t="shared" si="2"/>
        <v>0</v>
      </c>
      <c r="W30" s="20">
        <v>9</v>
      </c>
      <c r="X30" s="21"/>
      <c r="Y30" s="1">
        <f t="shared" si="25"/>
        <v>0</v>
      </c>
      <c r="Z30" s="1">
        <f t="shared" si="26"/>
        <v>0</v>
      </c>
      <c r="AA30" s="22"/>
      <c r="AC30" s="5">
        <f t="shared" si="3"/>
        <v>0</v>
      </c>
      <c r="AD30" s="8"/>
      <c r="AE30" s="8"/>
      <c r="AF30" s="2"/>
      <c r="AG30" s="2"/>
      <c r="AH30" s="32"/>
      <c r="AI30" s="11"/>
    </row>
    <row r="31" spans="1:35" ht="15" customHeight="1">
      <c r="A31" s="5">
        <f t="shared" si="14"/>
        <v>0</v>
      </c>
      <c r="B31" s="25">
        <v>8</v>
      </c>
      <c r="C31" s="25"/>
      <c r="D31" s="1">
        <f t="shared" si="21"/>
        <v>0</v>
      </c>
      <c r="E31" s="1">
        <f t="shared" si="22"/>
        <v>0</v>
      </c>
      <c r="F31" s="26"/>
      <c r="H31" s="5">
        <f t="shared" si="0"/>
        <v>0</v>
      </c>
      <c r="I31" s="20">
        <v>10</v>
      </c>
      <c r="J31" s="21"/>
      <c r="K31" s="1">
        <f t="shared" si="23"/>
        <v>0</v>
      </c>
      <c r="L31" s="1">
        <f t="shared" si="24"/>
        <v>0</v>
      </c>
      <c r="M31" s="22"/>
      <c r="O31" s="5">
        <f t="shared" si="1"/>
        <v>0</v>
      </c>
      <c r="P31" s="20">
        <v>10</v>
      </c>
      <c r="Q31" s="21"/>
      <c r="R31" s="1">
        <f t="shared" si="19"/>
        <v>0</v>
      </c>
      <c r="S31" s="1">
        <f t="shared" si="20"/>
        <v>0</v>
      </c>
      <c r="T31" s="22"/>
      <c r="V31" s="5">
        <f t="shared" si="2"/>
        <v>0</v>
      </c>
      <c r="W31" s="20">
        <v>10</v>
      </c>
      <c r="X31" s="21"/>
      <c r="Y31" s="1">
        <f t="shared" si="25"/>
        <v>0</v>
      </c>
      <c r="Z31" s="1">
        <f t="shared" si="26"/>
        <v>0</v>
      </c>
      <c r="AA31" s="22"/>
      <c r="AC31" s="5" t="str">
        <f t="shared" si="3"/>
        <v>Heat 3</v>
      </c>
      <c r="AD31" s="16" t="s">
        <v>12</v>
      </c>
      <c r="AE31" s="14" t="s">
        <v>20</v>
      </c>
      <c r="AF31" s="14" t="s">
        <v>23</v>
      </c>
      <c r="AG31" s="14"/>
      <c r="AH31" s="33"/>
      <c r="AI31" s="17"/>
    </row>
    <row r="32" spans="1:35" ht="15" customHeight="1">
      <c r="A32" s="5">
        <f t="shared" si="14"/>
        <v>0</v>
      </c>
      <c r="H32" s="5">
        <f t="shared" si="0"/>
        <v>0</v>
      </c>
      <c r="I32" s="20">
        <v>11</v>
      </c>
      <c r="J32" s="21"/>
      <c r="K32" s="1">
        <f t="shared" si="23"/>
        <v>0</v>
      </c>
      <c r="L32" s="1">
        <f t="shared" si="24"/>
        <v>0</v>
      </c>
      <c r="M32" s="22"/>
      <c r="O32" s="5">
        <f t="shared" si="1"/>
        <v>0</v>
      </c>
      <c r="P32" s="20">
        <v>11</v>
      </c>
      <c r="Q32" s="21"/>
      <c r="R32" s="1">
        <f t="shared" si="19"/>
        <v>0</v>
      </c>
      <c r="S32" s="1">
        <f t="shared" si="20"/>
        <v>0</v>
      </c>
      <c r="T32" s="22"/>
      <c r="V32" s="5">
        <f t="shared" si="2"/>
        <v>0</v>
      </c>
      <c r="W32" s="20">
        <v>11</v>
      </c>
      <c r="X32" s="21"/>
      <c r="Y32" s="1">
        <f t="shared" si="25"/>
        <v>0</v>
      </c>
      <c r="Z32" s="1">
        <f t="shared" si="26"/>
        <v>0</v>
      </c>
      <c r="AA32" s="22"/>
      <c r="AC32" s="5" t="str">
        <f t="shared" si="3"/>
        <v>Charlotte Baldwin</v>
      </c>
      <c r="AD32" s="18">
        <v>1</v>
      </c>
      <c r="AE32" s="18">
        <v>45</v>
      </c>
      <c r="AF32" s="1" t="str">
        <f aca="true" t="shared" si="27" ref="AF32:AF43">_xlfn.IFERROR(VLOOKUP($AE32,U15_Girls,2,FALSE),0)</f>
        <v>Charlotte Baldwin</v>
      </c>
      <c r="AG32" s="1" t="str">
        <f aca="true" t="shared" si="28" ref="AG32:AG43">_xlfn.IFERROR(VLOOKUP($AE32,U15_Girls,3,FALSE),0)</f>
        <v>Marist</v>
      </c>
      <c r="AH32" s="23">
        <v>2</v>
      </c>
      <c r="AI32" s="28">
        <v>39.1</v>
      </c>
    </row>
    <row r="33" spans="1:35" ht="15" customHeight="1">
      <c r="A33" s="5" t="str">
        <f t="shared" si="14"/>
        <v>Heat 4</v>
      </c>
      <c r="B33" s="12" t="s">
        <v>12</v>
      </c>
      <c r="C33" s="13" t="s">
        <v>13</v>
      </c>
      <c r="D33" s="14" t="s">
        <v>24</v>
      </c>
      <c r="E33" s="14"/>
      <c r="F33" s="15"/>
      <c r="H33" s="5">
        <f t="shared" si="0"/>
        <v>0</v>
      </c>
      <c r="I33" s="20">
        <v>12</v>
      </c>
      <c r="J33" s="21"/>
      <c r="K33" s="1">
        <f t="shared" si="23"/>
        <v>0</v>
      </c>
      <c r="L33" s="1">
        <f t="shared" si="24"/>
        <v>0</v>
      </c>
      <c r="M33" s="22"/>
      <c r="O33" s="5">
        <f t="shared" si="1"/>
        <v>0</v>
      </c>
      <c r="P33" s="20">
        <v>12</v>
      </c>
      <c r="Q33" s="21"/>
      <c r="R33" s="1">
        <f t="shared" si="19"/>
        <v>0</v>
      </c>
      <c r="S33" s="1">
        <f t="shared" si="20"/>
        <v>0</v>
      </c>
      <c r="T33" s="22"/>
      <c r="V33" s="5">
        <f t="shared" si="2"/>
        <v>0</v>
      </c>
      <c r="W33" s="20">
        <v>12</v>
      </c>
      <c r="X33" s="21"/>
      <c r="Y33" s="1">
        <f t="shared" si="25"/>
        <v>0</v>
      </c>
      <c r="Z33" s="1">
        <f t="shared" si="26"/>
        <v>0</v>
      </c>
      <c r="AA33" s="22"/>
      <c r="AC33" s="5" t="str">
        <f t="shared" si="3"/>
        <v>Katie  Flockhart </v>
      </c>
      <c r="AD33" s="25">
        <v>2</v>
      </c>
      <c r="AE33" s="25">
        <v>22</v>
      </c>
      <c r="AF33" s="1" t="str">
        <f t="shared" si="27"/>
        <v>Katie  Flockhart </v>
      </c>
      <c r="AG33" s="1" t="str">
        <f t="shared" si="28"/>
        <v>Marist</v>
      </c>
      <c r="AH33" s="27">
        <v>2</v>
      </c>
      <c r="AI33" s="28">
        <v>43</v>
      </c>
    </row>
    <row r="34" spans="1:35" ht="15" customHeight="1">
      <c r="A34" s="5" t="str">
        <f t="shared" si="14"/>
        <v>Lucy Ferriss</v>
      </c>
      <c r="B34" s="18">
        <v>1</v>
      </c>
      <c r="C34" s="18">
        <v>37</v>
      </c>
      <c r="D34" s="1" t="str">
        <f aca="true" t="shared" si="29" ref="D34:D41">_xlfn.IFERROR(VLOOKUP($C34,U15_Girls,2,FALSE),0)</f>
        <v>Lucy Ferriss</v>
      </c>
      <c r="E34" s="1" t="str">
        <f aca="true" t="shared" si="30" ref="E34:E41">_xlfn.IFERROR(VLOOKUP($C34,U15_Girls,3,FALSE),0)</f>
        <v>Highdown</v>
      </c>
      <c r="F34" s="19">
        <v>14.7</v>
      </c>
      <c r="H34" s="5">
        <f t="shared" si="0"/>
        <v>0</v>
      </c>
      <c r="I34" s="20">
        <v>13</v>
      </c>
      <c r="J34" s="21"/>
      <c r="K34" s="1">
        <f t="shared" si="23"/>
        <v>0</v>
      </c>
      <c r="L34" s="1">
        <f t="shared" si="24"/>
        <v>0</v>
      </c>
      <c r="M34" s="22"/>
      <c r="O34" s="5">
        <f t="shared" si="1"/>
        <v>0</v>
      </c>
      <c r="P34" s="20">
        <v>13</v>
      </c>
      <c r="Q34" s="21"/>
      <c r="R34" s="1">
        <f t="shared" si="19"/>
        <v>0</v>
      </c>
      <c r="S34" s="1">
        <f t="shared" si="20"/>
        <v>0</v>
      </c>
      <c r="T34" s="22"/>
      <c r="V34" s="5">
        <f t="shared" si="2"/>
        <v>0</v>
      </c>
      <c r="W34" s="20">
        <v>13</v>
      </c>
      <c r="X34" s="21"/>
      <c r="Y34" s="1">
        <f t="shared" si="25"/>
        <v>0</v>
      </c>
      <c r="Z34" s="1">
        <f t="shared" si="26"/>
        <v>0</v>
      </c>
      <c r="AA34" s="22"/>
      <c r="AC34" s="5" t="str">
        <f t="shared" si="3"/>
        <v>Diana Panizo Madrid</v>
      </c>
      <c r="AD34" s="25">
        <v>3</v>
      </c>
      <c r="AE34" s="25">
        <v>16</v>
      </c>
      <c r="AF34" s="1" t="str">
        <f t="shared" si="27"/>
        <v>Diana Panizo Madrid</v>
      </c>
      <c r="AG34" s="1" t="str">
        <f t="shared" si="28"/>
        <v>Holyport</v>
      </c>
      <c r="AH34" s="27">
        <v>2</v>
      </c>
      <c r="AI34" s="28">
        <v>43.7</v>
      </c>
    </row>
    <row r="35" spans="1:35" ht="15" customHeight="1">
      <c r="A35" s="5" t="str">
        <f t="shared" si="14"/>
        <v>Aimee Munt</v>
      </c>
      <c r="B35" s="25">
        <v>2</v>
      </c>
      <c r="C35" s="25">
        <v>1</v>
      </c>
      <c r="D35" s="1" t="str">
        <f t="shared" si="29"/>
        <v>Aimee Munt</v>
      </c>
      <c r="E35" s="1" t="str">
        <f t="shared" si="30"/>
        <v>Cox Green</v>
      </c>
      <c r="F35" s="26">
        <v>15.4</v>
      </c>
      <c r="H35" s="5">
        <f t="shared" si="0"/>
        <v>0</v>
      </c>
      <c r="I35" s="20">
        <v>14</v>
      </c>
      <c r="J35" s="21"/>
      <c r="K35" s="1">
        <f t="shared" si="23"/>
        <v>0</v>
      </c>
      <c r="L35" s="1">
        <f t="shared" si="24"/>
        <v>0</v>
      </c>
      <c r="M35" s="22"/>
      <c r="O35" s="5">
        <f t="shared" si="1"/>
        <v>0</v>
      </c>
      <c r="P35" s="20">
        <v>14</v>
      </c>
      <c r="Q35" s="21"/>
      <c r="R35" s="1">
        <f t="shared" si="19"/>
        <v>0</v>
      </c>
      <c r="S35" s="1">
        <f t="shared" si="20"/>
        <v>0</v>
      </c>
      <c r="T35" s="22"/>
      <c r="V35" s="5">
        <f t="shared" si="2"/>
        <v>0</v>
      </c>
      <c r="W35" s="20">
        <v>14</v>
      </c>
      <c r="X35" s="21"/>
      <c r="Y35" s="1">
        <f t="shared" si="25"/>
        <v>0</v>
      </c>
      <c r="Z35" s="1">
        <f t="shared" si="26"/>
        <v>0</v>
      </c>
      <c r="AA35" s="22"/>
      <c r="AC35" s="5" t="str">
        <f t="shared" si="3"/>
        <v>Aimee Dickson</v>
      </c>
      <c r="AD35" s="25">
        <v>4</v>
      </c>
      <c r="AE35" s="25">
        <v>18</v>
      </c>
      <c r="AF35" s="1" t="str">
        <f t="shared" si="27"/>
        <v>Aimee Dickson</v>
      </c>
      <c r="AG35" s="1" t="str">
        <f t="shared" si="28"/>
        <v>Kennet</v>
      </c>
      <c r="AH35" s="27">
        <v>2</v>
      </c>
      <c r="AI35" s="28">
        <v>49.3</v>
      </c>
    </row>
    <row r="36" spans="1:35" ht="15" customHeight="1">
      <c r="A36" s="5" t="str">
        <f t="shared" si="14"/>
        <v>Amelie Palmer</v>
      </c>
      <c r="B36" s="25">
        <v>3</v>
      </c>
      <c r="C36" s="25">
        <v>5</v>
      </c>
      <c r="D36" s="1" t="str">
        <f t="shared" si="29"/>
        <v>Amelie Palmer</v>
      </c>
      <c r="E36" s="1" t="str">
        <f t="shared" si="30"/>
        <v>The Abbey</v>
      </c>
      <c r="F36" s="26">
        <v>16.3</v>
      </c>
      <c r="H36" s="5">
        <f t="shared" si="0"/>
        <v>0</v>
      </c>
      <c r="I36" s="20">
        <v>15</v>
      </c>
      <c r="J36" s="21"/>
      <c r="K36" s="1">
        <f t="shared" si="23"/>
        <v>0</v>
      </c>
      <c r="L36" s="1">
        <f t="shared" si="24"/>
        <v>0</v>
      </c>
      <c r="M36" s="22"/>
      <c r="O36" s="5">
        <f t="shared" si="1"/>
        <v>0</v>
      </c>
      <c r="P36" s="20">
        <v>15</v>
      </c>
      <c r="Q36" s="21"/>
      <c r="R36" s="1">
        <f t="shared" si="19"/>
        <v>0</v>
      </c>
      <c r="S36" s="1">
        <f t="shared" si="20"/>
        <v>0</v>
      </c>
      <c r="T36" s="22"/>
      <c r="V36" s="5">
        <f t="shared" si="2"/>
        <v>0</v>
      </c>
      <c r="W36" s="20">
        <v>15</v>
      </c>
      <c r="X36" s="21"/>
      <c r="Y36" s="1">
        <f t="shared" si="25"/>
        <v>0</v>
      </c>
      <c r="Z36" s="1">
        <f t="shared" si="26"/>
        <v>0</v>
      </c>
      <c r="AA36" s="22"/>
      <c r="AC36" s="5" t="str">
        <f t="shared" si="3"/>
        <v>Mia Raczkevy-Eotvos</v>
      </c>
      <c r="AD36" s="25">
        <v>5</v>
      </c>
      <c r="AE36" s="25">
        <v>6</v>
      </c>
      <c r="AF36" s="1" t="str">
        <f t="shared" si="27"/>
        <v>Mia Raczkevy-Eotvos</v>
      </c>
      <c r="AG36" s="1" t="str">
        <f t="shared" si="28"/>
        <v>The Abbey</v>
      </c>
      <c r="AH36" s="27">
        <v>2</v>
      </c>
      <c r="AI36" s="28">
        <v>50.9</v>
      </c>
    </row>
    <row r="37" spans="1:35" ht="15" customHeight="1">
      <c r="A37" s="5" t="str">
        <f t="shared" si="14"/>
        <v>Cara Terry</v>
      </c>
      <c r="B37" s="25">
        <v>4</v>
      </c>
      <c r="C37" s="25">
        <v>14</v>
      </c>
      <c r="D37" s="1" t="str">
        <f t="shared" si="29"/>
        <v>Cara Terry</v>
      </c>
      <c r="E37" s="1" t="str">
        <f t="shared" si="30"/>
        <v>Holyport</v>
      </c>
      <c r="F37" s="26">
        <v>16.5</v>
      </c>
      <c r="H37" s="5">
        <f t="shared" si="0"/>
        <v>0</v>
      </c>
      <c r="I37" s="20">
        <v>16</v>
      </c>
      <c r="J37" s="21"/>
      <c r="K37" s="1">
        <f t="shared" si="23"/>
        <v>0</v>
      </c>
      <c r="L37" s="1">
        <f t="shared" si="24"/>
        <v>0</v>
      </c>
      <c r="M37" s="22"/>
      <c r="O37" s="5">
        <f t="shared" si="1"/>
        <v>0</v>
      </c>
      <c r="P37" s="20">
        <v>16</v>
      </c>
      <c r="Q37" s="21"/>
      <c r="R37" s="1">
        <f t="shared" si="19"/>
        <v>0</v>
      </c>
      <c r="S37" s="1">
        <f t="shared" si="20"/>
        <v>0</v>
      </c>
      <c r="T37" s="22"/>
      <c r="V37" s="5">
        <f t="shared" si="2"/>
        <v>0</v>
      </c>
      <c r="W37" s="20">
        <v>16</v>
      </c>
      <c r="X37" s="21"/>
      <c r="Y37" s="1">
        <f t="shared" si="25"/>
        <v>0</v>
      </c>
      <c r="Z37" s="1">
        <f t="shared" si="26"/>
        <v>0</v>
      </c>
      <c r="AA37" s="22"/>
      <c r="AC37" s="5" t="str">
        <f t="shared" si="3"/>
        <v>Lucy Dollar</v>
      </c>
      <c r="AD37" s="25">
        <v>6</v>
      </c>
      <c r="AE37" s="25">
        <v>9</v>
      </c>
      <c r="AF37" s="1" t="str">
        <f t="shared" si="27"/>
        <v>Lucy Dollar</v>
      </c>
      <c r="AG37" s="1" t="str">
        <f t="shared" si="28"/>
        <v>Downe House</v>
      </c>
      <c r="AH37" s="27">
        <v>2</v>
      </c>
      <c r="AI37" s="28">
        <v>54.8</v>
      </c>
    </row>
    <row r="38" spans="1:35" ht="15" customHeight="1">
      <c r="A38" s="5" t="str">
        <f t="shared" si="14"/>
        <v>Frankie Bennett</v>
      </c>
      <c r="B38" s="25">
        <v>5</v>
      </c>
      <c r="C38" s="25">
        <v>2</v>
      </c>
      <c r="D38" s="1" t="str">
        <f t="shared" si="29"/>
        <v>Frankie Bennett</v>
      </c>
      <c r="E38" s="1" t="str">
        <f t="shared" si="30"/>
        <v>Denefield</v>
      </c>
      <c r="F38" s="26">
        <v>16.7</v>
      </c>
      <c r="H38" s="5">
        <f t="shared" si="0"/>
        <v>0</v>
      </c>
      <c r="I38" s="35"/>
      <c r="J38" s="36"/>
      <c r="K38" s="2"/>
      <c r="L38" s="2"/>
      <c r="M38" s="37"/>
      <c r="O38" s="5">
        <f t="shared" si="1"/>
        <v>0</v>
      </c>
      <c r="P38" s="35"/>
      <c r="Q38" s="36"/>
      <c r="R38" s="2"/>
      <c r="S38" s="2"/>
      <c r="T38" s="37"/>
      <c r="V38" s="5">
        <f t="shared" si="2"/>
        <v>0</v>
      </c>
      <c r="W38" s="35"/>
      <c r="X38" s="36"/>
      <c r="Y38" s="2"/>
      <c r="Z38" s="2"/>
      <c r="AA38" s="37"/>
      <c r="AC38" s="5" t="str">
        <f t="shared" si="3"/>
        <v>Aimee Munt</v>
      </c>
      <c r="AD38" s="25">
        <v>7</v>
      </c>
      <c r="AE38" s="25">
        <v>1</v>
      </c>
      <c r="AF38" s="1" t="str">
        <f t="shared" si="27"/>
        <v>Aimee Munt</v>
      </c>
      <c r="AG38" s="1" t="str">
        <f t="shared" si="28"/>
        <v>Cox Green</v>
      </c>
      <c r="AH38" s="27">
        <v>2</v>
      </c>
      <c r="AI38" s="28">
        <v>57.5</v>
      </c>
    </row>
    <row r="39" spans="1:35" ht="15" customHeight="1">
      <c r="A39" s="5" t="str">
        <f t="shared" si="14"/>
        <v>Bethany  Manners</v>
      </c>
      <c r="B39" s="25">
        <v>6</v>
      </c>
      <c r="C39" s="25">
        <v>4</v>
      </c>
      <c r="D39" s="1" t="str">
        <f t="shared" si="29"/>
        <v>Bethany  Manners</v>
      </c>
      <c r="E39" s="1" t="str">
        <f t="shared" si="30"/>
        <v>Denefield</v>
      </c>
      <c r="F39" s="26">
        <v>16.8</v>
      </c>
      <c r="H39" s="5">
        <f t="shared" si="0"/>
        <v>0</v>
      </c>
      <c r="I39" s="35"/>
      <c r="J39" s="36"/>
      <c r="K39" s="2"/>
      <c r="L39" s="2"/>
      <c r="M39" s="37"/>
      <c r="O39" s="5">
        <f t="shared" si="1"/>
        <v>0</v>
      </c>
      <c r="P39" s="35"/>
      <c r="Q39" s="36"/>
      <c r="R39" s="2"/>
      <c r="S39" s="2"/>
      <c r="T39" s="37"/>
      <c r="V39" s="5">
        <f t="shared" si="2"/>
        <v>0</v>
      </c>
      <c r="W39" s="35"/>
      <c r="X39" s="36"/>
      <c r="Y39" s="2"/>
      <c r="Z39" s="2"/>
      <c r="AA39" s="37"/>
      <c r="AC39" s="5" t="str">
        <f t="shared" si="3"/>
        <v>Lucy  Couzens</v>
      </c>
      <c r="AD39" s="25">
        <v>8</v>
      </c>
      <c r="AE39" s="25">
        <v>43</v>
      </c>
      <c r="AF39" s="1" t="str">
        <f t="shared" si="27"/>
        <v>Lucy  Couzens</v>
      </c>
      <c r="AG39" s="1" t="str">
        <f t="shared" si="28"/>
        <v>Charters</v>
      </c>
      <c r="AH39" s="27">
        <v>2</v>
      </c>
      <c r="AI39" s="28">
        <v>58.9</v>
      </c>
    </row>
    <row r="40" spans="1:35" ht="15" customHeight="1">
      <c r="A40" s="5">
        <f t="shared" si="14"/>
        <v>0</v>
      </c>
      <c r="B40" s="25">
        <v>7</v>
      </c>
      <c r="C40" s="25"/>
      <c r="D40" s="1">
        <f t="shared" si="29"/>
        <v>0</v>
      </c>
      <c r="E40" s="1">
        <f t="shared" si="30"/>
        <v>0</v>
      </c>
      <c r="F40" s="26"/>
      <c r="H40" s="5">
        <f t="shared" si="0"/>
        <v>0</v>
      </c>
      <c r="I40" s="35"/>
      <c r="J40" s="36"/>
      <c r="K40" s="2"/>
      <c r="L40" s="2"/>
      <c r="M40" s="37"/>
      <c r="O40" s="5">
        <f t="shared" si="1"/>
        <v>0</v>
      </c>
      <c r="P40" s="35"/>
      <c r="Q40" s="36"/>
      <c r="R40" s="2"/>
      <c r="S40" s="2"/>
      <c r="T40" s="37"/>
      <c r="V40" s="5">
        <f t="shared" si="2"/>
        <v>0</v>
      </c>
      <c r="W40" s="35"/>
      <c r="X40" s="36"/>
      <c r="Y40" s="2"/>
      <c r="Z40" s="2"/>
      <c r="AA40" s="37"/>
      <c r="AC40" s="5" t="str">
        <f t="shared" si="3"/>
        <v>Lucy Ferriss</v>
      </c>
      <c r="AD40" s="25">
        <v>9</v>
      </c>
      <c r="AE40" s="18">
        <v>37</v>
      </c>
      <c r="AF40" s="1" t="str">
        <f t="shared" si="27"/>
        <v>Lucy Ferriss</v>
      </c>
      <c r="AG40" s="1" t="str">
        <f t="shared" si="28"/>
        <v>Highdown</v>
      </c>
      <c r="AH40" s="23">
        <v>3</v>
      </c>
      <c r="AI40" s="28">
        <v>1.5</v>
      </c>
    </row>
    <row r="41" spans="1:35" ht="15" customHeight="1">
      <c r="A41" s="5">
        <f t="shared" si="14"/>
        <v>0</v>
      </c>
      <c r="B41" s="25">
        <v>8</v>
      </c>
      <c r="C41" s="25"/>
      <c r="D41" s="1">
        <f t="shared" si="29"/>
        <v>0</v>
      </c>
      <c r="E41" s="1">
        <f t="shared" si="30"/>
        <v>0</v>
      </c>
      <c r="F41" s="26"/>
      <c r="H41" s="5">
        <f t="shared" si="0"/>
        <v>0</v>
      </c>
      <c r="I41" s="35"/>
      <c r="J41" s="36"/>
      <c r="K41" s="2"/>
      <c r="L41" s="2"/>
      <c r="M41" s="37"/>
      <c r="O41" s="5">
        <f t="shared" si="1"/>
        <v>0</v>
      </c>
      <c r="P41" s="35"/>
      <c r="Q41" s="36"/>
      <c r="R41" s="2"/>
      <c r="S41" s="2"/>
      <c r="T41" s="37"/>
      <c r="V41" s="5">
        <f t="shared" si="2"/>
        <v>0</v>
      </c>
      <c r="W41" s="35"/>
      <c r="X41" s="36"/>
      <c r="Y41" s="2"/>
      <c r="Z41" s="2"/>
      <c r="AA41" s="37"/>
      <c r="AC41" s="5" t="str">
        <f t="shared" si="3"/>
        <v>Emma  Vogal</v>
      </c>
      <c r="AD41" s="25">
        <v>10</v>
      </c>
      <c r="AE41" s="25">
        <v>33</v>
      </c>
      <c r="AF41" s="1" t="str">
        <f t="shared" si="27"/>
        <v>Emma  Vogal</v>
      </c>
      <c r="AG41" s="1" t="str">
        <f t="shared" si="28"/>
        <v>St Mary's</v>
      </c>
      <c r="AH41" s="27">
        <v>3</v>
      </c>
      <c r="AI41" s="28">
        <v>14.5</v>
      </c>
    </row>
    <row r="42" spans="1:35" ht="15" customHeight="1">
      <c r="A42" s="5">
        <f t="shared" si="14"/>
        <v>0</v>
      </c>
      <c r="B42" s="8"/>
      <c r="C42" s="8"/>
      <c r="D42" s="2"/>
      <c r="E42" s="2"/>
      <c r="F42" s="10"/>
      <c r="H42" s="5">
        <f t="shared" si="0"/>
        <v>0</v>
      </c>
      <c r="I42" s="35"/>
      <c r="J42" s="36"/>
      <c r="K42" s="2"/>
      <c r="L42" s="2"/>
      <c r="M42" s="37"/>
      <c r="O42" s="5">
        <f t="shared" si="1"/>
        <v>0</v>
      </c>
      <c r="P42" s="35"/>
      <c r="Q42" s="36"/>
      <c r="R42" s="2"/>
      <c r="S42" s="2"/>
      <c r="T42" s="37"/>
      <c r="V42" s="5">
        <f t="shared" si="2"/>
        <v>0</v>
      </c>
      <c r="W42" s="35"/>
      <c r="X42" s="36"/>
      <c r="Y42" s="2"/>
      <c r="Z42" s="2"/>
      <c r="AA42" s="37"/>
      <c r="AC42" s="5">
        <f t="shared" si="3"/>
        <v>0</v>
      </c>
      <c r="AD42" s="25">
        <v>11</v>
      </c>
      <c r="AE42" s="25"/>
      <c r="AF42" s="1">
        <f t="shared" si="27"/>
        <v>0</v>
      </c>
      <c r="AG42" s="1">
        <f t="shared" si="28"/>
        <v>0</v>
      </c>
      <c r="AH42" s="27"/>
      <c r="AI42" s="28"/>
    </row>
    <row r="43" spans="1:35" ht="15" customHeight="1">
      <c r="A43" s="5">
        <f t="shared" si="14"/>
        <v>0</v>
      </c>
      <c r="H43" s="5">
        <f t="shared" si="0"/>
        <v>0</v>
      </c>
      <c r="I43" s="34"/>
      <c r="L43" s="31"/>
      <c r="O43" s="5">
        <f t="shared" si="1"/>
        <v>0</v>
      </c>
      <c r="P43" s="34"/>
      <c r="Q43" s="30"/>
      <c r="R43" s="31"/>
      <c r="S43" s="31"/>
      <c r="T43" s="11"/>
      <c r="V43" s="5">
        <f t="shared" si="2"/>
        <v>0</v>
      </c>
      <c r="W43" s="34"/>
      <c r="X43" s="30"/>
      <c r="Y43" s="31"/>
      <c r="Z43" s="31"/>
      <c r="AA43" s="11"/>
      <c r="AC43" s="5">
        <f t="shared" si="3"/>
        <v>0</v>
      </c>
      <c r="AD43" s="25">
        <v>12</v>
      </c>
      <c r="AE43" s="25"/>
      <c r="AF43" s="1">
        <f t="shared" si="27"/>
        <v>0</v>
      </c>
      <c r="AG43" s="1">
        <f t="shared" si="28"/>
        <v>0</v>
      </c>
      <c r="AH43" s="27"/>
      <c r="AI43" s="28"/>
    </row>
    <row r="44" spans="1:35" ht="15" customHeight="1">
      <c r="A44" s="5" t="str">
        <f t="shared" si="14"/>
        <v>Heat 5</v>
      </c>
      <c r="B44" s="12" t="s">
        <v>12</v>
      </c>
      <c r="C44" s="13" t="s">
        <v>13</v>
      </c>
      <c r="D44" s="14" t="s">
        <v>25</v>
      </c>
      <c r="E44" s="14"/>
      <c r="F44" s="15"/>
      <c r="H44" s="5" t="str">
        <f t="shared" si="0"/>
        <v>Pool 2</v>
      </c>
      <c r="I44" s="12" t="s">
        <v>12</v>
      </c>
      <c r="J44" s="13" t="s">
        <v>15</v>
      </c>
      <c r="K44" s="12" t="s">
        <v>26</v>
      </c>
      <c r="L44" s="13" t="s">
        <v>17</v>
      </c>
      <c r="M44" s="15"/>
      <c r="O44" s="5" t="str">
        <f t="shared" si="1"/>
        <v>Pool 2</v>
      </c>
      <c r="P44" s="12" t="s">
        <v>12</v>
      </c>
      <c r="Q44" s="13" t="s">
        <v>18</v>
      </c>
      <c r="R44" s="12" t="s">
        <v>26</v>
      </c>
      <c r="S44" s="13" t="s">
        <v>17</v>
      </c>
      <c r="T44" s="15"/>
      <c r="V44" s="5" t="str">
        <f t="shared" si="2"/>
        <v>Pool 2</v>
      </c>
      <c r="W44" s="12" t="s">
        <v>12</v>
      </c>
      <c r="X44" s="13" t="s">
        <v>19</v>
      </c>
      <c r="Y44" s="12" t="s">
        <v>26</v>
      </c>
      <c r="Z44" s="13" t="s">
        <v>17</v>
      </c>
      <c r="AA44" s="15"/>
      <c r="AC44" s="5">
        <f t="shared" si="3"/>
      </c>
      <c r="AD44" s="8"/>
      <c r="AE44" s="8"/>
      <c r="AF44" s="2">
        <f>IF(OR($C71=0,$C71=""),"",VLOOKUP($C71,U15_Girls,3,FALSE))</f>
      </c>
      <c r="AG44" s="2">
        <f>IF(OR($C71=0,$C71=""),"",VLOOKUP($C71,U15_Girls,2,FALSE))</f>
      </c>
      <c r="AH44" s="32"/>
      <c r="AI44" s="11"/>
    </row>
    <row r="45" spans="1:35" ht="15" customHeight="1">
      <c r="A45" s="5" t="str">
        <f t="shared" si="14"/>
        <v>Lucy Dollar</v>
      </c>
      <c r="B45" s="18">
        <v>1</v>
      </c>
      <c r="C45" s="18">
        <v>9</v>
      </c>
      <c r="D45" s="1" t="str">
        <f aca="true" t="shared" si="31" ref="D45:D52">_xlfn.IFERROR(VLOOKUP($C45,U15_Girls,2,FALSE),0)</f>
        <v>Lucy Dollar</v>
      </c>
      <c r="E45" s="1" t="str">
        <f aca="true" t="shared" si="32" ref="E45:E52">_xlfn.IFERROR(VLOOKUP($C45,U15_Girls,3,FALSE),0)</f>
        <v>Downe House</v>
      </c>
      <c r="F45" s="19">
        <v>14.9</v>
      </c>
      <c r="H45" s="5" t="str">
        <f t="shared" si="0"/>
        <v>Maisie Russell</v>
      </c>
      <c r="I45" s="20">
        <v>1</v>
      </c>
      <c r="J45" s="21">
        <v>15</v>
      </c>
      <c r="K45" s="1" t="str">
        <f aca="true" t="shared" si="33" ref="K45:K58">_xlfn.IFERROR(VLOOKUP($J45,U15_Girls,2,FALSE),0)</f>
        <v>Maisie Russell</v>
      </c>
      <c r="L45" s="1" t="str">
        <f aca="true" t="shared" si="34" ref="L45:L58">_xlfn.IFERROR(VLOOKUP($J45,U15_Girls,3,FALSE),0)</f>
        <v>Holyport</v>
      </c>
      <c r="M45" s="22">
        <v>1.29</v>
      </c>
      <c r="O45" s="5" t="str">
        <f t="shared" si="1"/>
        <v>Lucy Dollar</v>
      </c>
      <c r="P45" s="20">
        <v>1</v>
      </c>
      <c r="Q45" s="21">
        <v>9</v>
      </c>
      <c r="R45" s="1" t="str">
        <f aca="true" t="shared" si="35" ref="R45:R58">_xlfn.IFERROR(VLOOKUP($Q45,U15_Girls,2,FALSE),0)</f>
        <v>Lucy Dollar</v>
      </c>
      <c r="S45" s="1" t="str">
        <f aca="true" t="shared" si="36" ref="S45:S58">_xlfn.IFERROR(VLOOKUP($Q45,U15_Girls,3,FALSE),0)</f>
        <v>Downe House</v>
      </c>
      <c r="T45" s="22">
        <v>4.31</v>
      </c>
      <c r="V45" s="5" t="str">
        <f t="shared" si="2"/>
        <v>Ella Scott</v>
      </c>
      <c r="W45" s="20">
        <v>1</v>
      </c>
      <c r="X45" s="21">
        <v>13</v>
      </c>
      <c r="Y45" s="1" t="str">
        <f aca="true" t="shared" si="37" ref="Y45:Y60">_xlfn.IFERROR(VLOOKUP($X45,U15_Girls,2,FALSE),0)</f>
        <v>Ella Scott</v>
      </c>
      <c r="Z45" s="1" t="str">
        <f aca="true" t="shared" si="38" ref="Z45:Z60">_xlfn.IFERROR(VLOOKUP($X45,U15_Girls,3,FALSE),0)</f>
        <v>Heathfield</v>
      </c>
      <c r="AA45" s="22">
        <v>6.9</v>
      </c>
      <c r="AC45" s="5" t="str">
        <f t="shared" si="3"/>
        <v>Heat 4</v>
      </c>
      <c r="AD45" s="16" t="s">
        <v>12</v>
      </c>
      <c r="AE45" s="14" t="s">
        <v>20</v>
      </c>
      <c r="AF45" s="14" t="s">
        <v>24</v>
      </c>
      <c r="AG45" s="14"/>
      <c r="AH45" s="33"/>
      <c r="AI45" s="17"/>
    </row>
    <row r="46" spans="1:35" ht="15" customHeight="1">
      <c r="A46" s="5" t="str">
        <f t="shared" si="14"/>
        <v>Susie Wood</v>
      </c>
      <c r="B46" s="25">
        <v>2</v>
      </c>
      <c r="C46" s="25">
        <v>12</v>
      </c>
      <c r="D46" s="1" t="str">
        <f t="shared" si="31"/>
        <v>Susie Wood</v>
      </c>
      <c r="E46" s="1" t="str">
        <f t="shared" si="32"/>
        <v>Downe House</v>
      </c>
      <c r="F46" s="26">
        <v>16.3</v>
      </c>
      <c r="H46" s="5" t="str">
        <f t="shared" si="0"/>
        <v>Cara Terry</v>
      </c>
      <c r="I46" s="20">
        <v>2</v>
      </c>
      <c r="J46" s="21">
        <v>14</v>
      </c>
      <c r="K46" s="1" t="str">
        <f t="shared" si="33"/>
        <v>Cara Terry</v>
      </c>
      <c r="L46" s="1" t="str">
        <f t="shared" si="34"/>
        <v>Holyport</v>
      </c>
      <c r="M46" s="22">
        <v>1.26</v>
      </c>
      <c r="O46" s="5" t="str">
        <f t="shared" si="1"/>
        <v>Diana Panizo Madrid</v>
      </c>
      <c r="P46" s="20">
        <v>2</v>
      </c>
      <c r="Q46" s="21">
        <v>16</v>
      </c>
      <c r="R46" s="1" t="str">
        <f t="shared" si="35"/>
        <v>Diana Panizo Madrid</v>
      </c>
      <c r="S46" s="1" t="str">
        <f t="shared" si="36"/>
        <v>Holyport</v>
      </c>
      <c r="T46" s="22">
        <v>4.1</v>
      </c>
      <c r="V46" s="5" t="str">
        <f t="shared" si="2"/>
        <v>Diana Panizo Madrid</v>
      </c>
      <c r="W46" s="20">
        <v>2</v>
      </c>
      <c r="X46" s="21">
        <v>16</v>
      </c>
      <c r="Y46" s="1" t="str">
        <f t="shared" si="37"/>
        <v>Diana Panizo Madrid</v>
      </c>
      <c r="Z46" s="1" t="str">
        <f t="shared" si="38"/>
        <v>Holyport</v>
      </c>
      <c r="AA46" s="22">
        <v>6.62</v>
      </c>
      <c r="AC46" s="5" t="str">
        <f t="shared" si="3"/>
        <v>Amelia  Walsh</v>
      </c>
      <c r="AD46" s="18">
        <v>1</v>
      </c>
      <c r="AE46" s="18">
        <v>34</v>
      </c>
      <c r="AF46" s="1" t="str">
        <f aca="true" t="shared" si="39" ref="AF46:AF57">_xlfn.IFERROR(VLOOKUP($AE46,U15_Girls,2,FALSE),0)</f>
        <v>Amelia  Walsh</v>
      </c>
      <c r="AG46" s="1" t="str">
        <f aca="true" t="shared" si="40" ref="AG46:AG57">_xlfn.IFERROR(VLOOKUP($AE46,U15_Girls,3,FALSE),0)</f>
        <v>Piggott</v>
      </c>
      <c r="AH46" s="23">
        <v>2</v>
      </c>
      <c r="AI46" s="28">
        <v>37.7</v>
      </c>
    </row>
    <row r="47" spans="1:35" ht="15" customHeight="1">
      <c r="A47" s="5" t="str">
        <f t="shared" si="14"/>
        <v>India  Sparrow</v>
      </c>
      <c r="B47" s="25">
        <v>3</v>
      </c>
      <c r="C47" s="25">
        <v>11</v>
      </c>
      <c r="D47" s="1" t="str">
        <f t="shared" si="31"/>
        <v>India  Sparrow</v>
      </c>
      <c r="E47" s="1" t="str">
        <f t="shared" si="32"/>
        <v>Downe House</v>
      </c>
      <c r="F47" s="26">
        <v>16.5</v>
      </c>
      <c r="H47" s="5" t="str">
        <f t="shared" si="0"/>
        <v>India  Sparrow</v>
      </c>
      <c r="I47" s="20">
        <v>3</v>
      </c>
      <c r="J47" s="21">
        <v>11</v>
      </c>
      <c r="K47" s="1" t="str">
        <f t="shared" si="33"/>
        <v>India  Sparrow</v>
      </c>
      <c r="L47" s="1" t="str">
        <f t="shared" si="34"/>
        <v>Downe House</v>
      </c>
      <c r="M47" s="22">
        <v>1.23</v>
      </c>
      <c r="O47" s="5" t="str">
        <f t="shared" si="1"/>
        <v>Susie Wood</v>
      </c>
      <c r="P47" s="20">
        <v>3</v>
      </c>
      <c r="Q47" s="21">
        <v>12</v>
      </c>
      <c r="R47" s="1" t="str">
        <f t="shared" si="35"/>
        <v>Susie Wood</v>
      </c>
      <c r="S47" s="1" t="str">
        <f t="shared" si="36"/>
        <v>Downe House</v>
      </c>
      <c r="T47" s="22">
        <v>3.93</v>
      </c>
      <c r="V47" s="5" t="str">
        <f t="shared" si="2"/>
        <v>Lucy Dollar</v>
      </c>
      <c r="W47" s="20">
        <v>3</v>
      </c>
      <c r="X47" s="21">
        <v>9</v>
      </c>
      <c r="Y47" s="1" t="str">
        <f t="shared" si="37"/>
        <v>Lucy Dollar</v>
      </c>
      <c r="Z47" s="1" t="str">
        <f t="shared" si="38"/>
        <v>Downe House</v>
      </c>
      <c r="AA47" s="22">
        <v>6.49</v>
      </c>
      <c r="AC47" s="5" t="str">
        <f t="shared" si="3"/>
        <v>Poppy Winters</v>
      </c>
      <c r="AD47" s="25">
        <v>2</v>
      </c>
      <c r="AE47" s="25">
        <v>24</v>
      </c>
      <c r="AF47" s="1" t="str">
        <f t="shared" si="39"/>
        <v>Poppy Winters</v>
      </c>
      <c r="AG47" s="1" t="str">
        <f t="shared" si="40"/>
        <v>Queen Anne's</v>
      </c>
      <c r="AH47" s="27">
        <v>2</v>
      </c>
      <c r="AI47" s="28">
        <v>43.7</v>
      </c>
    </row>
    <row r="48" spans="1:35" ht="15" customHeight="1">
      <c r="A48" s="5" t="str">
        <f t="shared" si="14"/>
        <v>Ella Raczkevy-Eotvos</v>
      </c>
      <c r="B48" s="25">
        <v>4</v>
      </c>
      <c r="C48" s="25">
        <v>8</v>
      </c>
      <c r="D48" s="1" t="str">
        <f t="shared" si="31"/>
        <v>Ella Raczkevy-Eotvos</v>
      </c>
      <c r="E48" s="1" t="str">
        <f t="shared" si="32"/>
        <v>The Abbey</v>
      </c>
      <c r="F48" s="26">
        <v>16.6</v>
      </c>
      <c r="H48" s="5" t="str">
        <f t="shared" si="0"/>
        <v>Susie Wood</v>
      </c>
      <c r="I48" s="20">
        <v>4</v>
      </c>
      <c r="J48" s="21">
        <v>12</v>
      </c>
      <c r="K48" s="1" t="str">
        <f t="shared" si="33"/>
        <v>Susie Wood</v>
      </c>
      <c r="L48" s="1" t="str">
        <f t="shared" si="34"/>
        <v>Downe House</v>
      </c>
      <c r="M48" s="22">
        <v>1.23</v>
      </c>
      <c r="O48" s="5" t="str">
        <f t="shared" si="1"/>
        <v>India  Sparrow</v>
      </c>
      <c r="P48" s="20">
        <v>4</v>
      </c>
      <c r="Q48" s="21">
        <v>11</v>
      </c>
      <c r="R48" s="1" t="str">
        <f t="shared" si="35"/>
        <v>India  Sparrow</v>
      </c>
      <c r="S48" s="1" t="str">
        <f t="shared" si="36"/>
        <v>Downe House</v>
      </c>
      <c r="T48" s="22">
        <v>3.91</v>
      </c>
      <c r="V48" s="5" t="str">
        <f t="shared" si="2"/>
        <v>Maisie Russell</v>
      </c>
      <c r="W48" s="20">
        <v>4</v>
      </c>
      <c r="X48" s="21">
        <v>15</v>
      </c>
      <c r="Y48" s="1" t="str">
        <f t="shared" si="37"/>
        <v>Maisie Russell</v>
      </c>
      <c r="Z48" s="1" t="str">
        <f t="shared" si="38"/>
        <v>Holyport</v>
      </c>
      <c r="AA48" s="22">
        <v>6.21</v>
      </c>
      <c r="AC48" s="5" t="str">
        <f t="shared" si="3"/>
        <v>Madisyn Woodley</v>
      </c>
      <c r="AD48" s="25">
        <v>3</v>
      </c>
      <c r="AE48" s="25">
        <v>29</v>
      </c>
      <c r="AF48" s="1" t="str">
        <f t="shared" si="39"/>
        <v>Madisyn Woodley</v>
      </c>
      <c r="AG48" s="1" t="str">
        <f t="shared" si="40"/>
        <v>St Josephs</v>
      </c>
      <c r="AH48" s="27">
        <v>2</v>
      </c>
      <c r="AI48" s="28">
        <v>44</v>
      </c>
    </row>
    <row r="49" spans="1:35" ht="15" customHeight="1">
      <c r="A49" s="5" t="str">
        <f t="shared" si="14"/>
        <v>Ella Scott</v>
      </c>
      <c r="B49" s="25">
        <v>5</v>
      </c>
      <c r="C49" s="25">
        <v>13</v>
      </c>
      <c r="D49" s="1" t="str">
        <f t="shared" si="31"/>
        <v>Ella Scott</v>
      </c>
      <c r="E49" s="1" t="str">
        <f t="shared" si="32"/>
        <v>Heathfield</v>
      </c>
      <c r="F49" s="26">
        <v>17.6</v>
      </c>
      <c r="H49" s="5" t="str">
        <f t="shared" si="0"/>
        <v>Lucy Dollar</v>
      </c>
      <c r="I49" s="20">
        <v>5</v>
      </c>
      <c r="J49" s="21">
        <v>9</v>
      </c>
      <c r="K49" s="1" t="str">
        <f t="shared" si="33"/>
        <v>Lucy Dollar</v>
      </c>
      <c r="L49" s="1" t="str">
        <f t="shared" si="34"/>
        <v>Downe House</v>
      </c>
      <c r="M49" s="22">
        <v>1.2</v>
      </c>
      <c r="O49" s="5" t="str">
        <f t="shared" si="1"/>
        <v>Olivia  Phillips</v>
      </c>
      <c r="P49" s="20">
        <v>5</v>
      </c>
      <c r="Q49" s="21">
        <v>19</v>
      </c>
      <c r="R49" s="1" t="str">
        <f t="shared" si="35"/>
        <v>Olivia  Phillips</v>
      </c>
      <c r="S49" s="1" t="str">
        <f t="shared" si="36"/>
        <v>Kennet</v>
      </c>
      <c r="T49" s="22">
        <v>3.81</v>
      </c>
      <c r="V49" s="5" t="str">
        <f t="shared" si="2"/>
        <v>Abigail  Horton</v>
      </c>
      <c r="W49" s="20">
        <v>5</v>
      </c>
      <c r="X49" s="21">
        <v>21</v>
      </c>
      <c r="Y49" s="1" t="str">
        <f t="shared" si="37"/>
        <v>Abigail  Horton</v>
      </c>
      <c r="Z49" s="1" t="str">
        <f t="shared" si="38"/>
        <v>Kennet</v>
      </c>
      <c r="AA49" s="22">
        <v>6.08</v>
      </c>
      <c r="AC49" s="5" t="str">
        <f t="shared" si="3"/>
        <v>Eden  Hill </v>
      </c>
      <c r="AD49" s="25">
        <v>4</v>
      </c>
      <c r="AE49" s="25">
        <v>28</v>
      </c>
      <c r="AF49" s="1" t="str">
        <f t="shared" si="39"/>
        <v>Eden  Hill </v>
      </c>
      <c r="AG49" s="1" t="str">
        <f t="shared" si="40"/>
        <v>St Edwards</v>
      </c>
      <c r="AH49" s="27">
        <v>2</v>
      </c>
      <c r="AI49" s="28">
        <v>53</v>
      </c>
    </row>
    <row r="50" spans="1:35" ht="15" customHeight="1">
      <c r="A50" s="5" t="str">
        <f t="shared" si="14"/>
        <v>Maisie Russell</v>
      </c>
      <c r="B50" s="25">
        <v>6</v>
      </c>
      <c r="C50" s="25">
        <v>15</v>
      </c>
      <c r="D50" s="1" t="str">
        <f t="shared" si="31"/>
        <v>Maisie Russell</v>
      </c>
      <c r="E50" s="1" t="str">
        <f t="shared" si="32"/>
        <v>Holyport</v>
      </c>
      <c r="F50" s="26">
        <v>19.7</v>
      </c>
      <c r="H50" s="5" t="str">
        <f t="shared" si="0"/>
        <v>Diana Panizo Madrid</v>
      </c>
      <c r="I50" s="20">
        <v>6</v>
      </c>
      <c r="J50" s="21">
        <v>16</v>
      </c>
      <c r="K50" s="1" t="str">
        <f t="shared" si="33"/>
        <v>Diana Panizo Madrid</v>
      </c>
      <c r="L50" s="1" t="str">
        <f t="shared" si="34"/>
        <v>Holyport</v>
      </c>
      <c r="M50" s="22">
        <v>1.2</v>
      </c>
      <c r="O50" s="5" t="str">
        <f t="shared" si="1"/>
        <v>Cara Terry</v>
      </c>
      <c r="P50" s="20">
        <v>6</v>
      </c>
      <c r="Q50" s="21">
        <v>14</v>
      </c>
      <c r="R50" s="1" t="str">
        <f t="shared" si="35"/>
        <v>Cara Terry</v>
      </c>
      <c r="S50" s="1" t="str">
        <f t="shared" si="36"/>
        <v>Holyport</v>
      </c>
      <c r="T50" s="22">
        <v>3.8</v>
      </c>
      <c r="V50" s="5" t="str">
        <f t="shared" si="2"/>
        <v>India  Sparrow</v>
      </c>
      <c r="W50" s="20">
        <v>6</v>
      </c>
      <c r="X50" s="21">
        <v>11</v>
      </c>
      <c r="Y50" s="1" t="str">
        <f t="shared" si="37"/>
        <v>India  Sparrow</v>
      </c>
      <c r="Z50" s="1" t="str">
        <f t="shared" si="38"/>
        <v>Downe House</v>
      </c>
      <c r="AA50" s="22">
        <v>5.96</v>
      </c>
      <c r="AC50" s="5" t="str">
        <f t="shared" si="3"/>
        <v>Nina Balut</v>
      </c>
      <c r="AD50" s="25">
        <v>5</v>
      </c>
      <c r="AE50" s="25">
        <v>35</v>
      </c>
      <c r="AF50" s="1" t="str">
        <f t="shared" si="39"/>
        <v>Nina Balut</v>
      </c>
      <c r="AG50" s="1" t="str">
        <f t="shared" si="40"/>
        <v>WGS</v>
      </c>
      <c r="AH50" s="27">
        <v>3</v>
      </c>
      <c r="AI50" s="28">
        <v>3.4</v>
      </c>
    </row>
    <row r="51" spans="1:35" ht="15" customHeight="1">
      <c r="A51" s="5">
        <f t="shared" si="14"/>
        <v>0</v>
      </c>
      <c r="B51" s="25">
        <v>7</v>
      </c>
      <c r="C51" s="25"/>
      <c r="D51" s="1">
        <f t="shared" si="31"/>
        <v>0</v>
      </c>
      <c r="E51" s="1">
        <f t="shared" si="32"/>
        <v>0</v>
      </c>
      <c r="F51" s="26"/>
      <c r="H51" s="5" t="str">
        <f t="shared" si="0"/>
        <v>Frankie Bennett</v>
      </c>
      <c r="I51" s="20">
        <v>7</v>
      </c>
      <c r="J51" s="21">
        <v>2</v>
      </c>
      <c r="K51" s="1" t="str">
        <f t="shared" si="33"/>
        <v>Frankie Bennett</v>
      </c>
      <c r="L51" s="1" t="str">
        <f t="shared" si="34"/>
        <v>Denefield</v>
      </c>
      <c r="M51" s="22">
        <v>1.17</v>
      </c>
      <c r="O51" s="5" t="str">
        <f t="shared" si="1"/>
        <v>Bethany  Manners</v>
      </c>
      <c r="P51" s="20">
        <v>7</v>
      </c>
      <c r="Q51" s="21">
        <v>4</v>
      </c>
      <c r="R51" s="1" t="str">
        <f t="shared" si="35"/>
        <v>Bethany  Manners</v>
      </c>
      <c r="S51" s="1" t="str">
        <f t="shared" si="36"/>
        <v>Denefield</v>
      </c>
      <c r="T51" s="22">
        <v>3.74</v>
      </c>
      <c r="V51" s="5" t="str">
        <f t="shared" si="2"/>
        <v>Aimee Dickson</v>
      </c>
      <c r="W51" s="20">
        <v>7</v>
      </c>
      <c r="X51" s="21">
        <v>18</v>
      </c>
      <c r="Y51" s="1" t="str">
        <f t="shared" si="37"/>
        <v>Aimee Dickson</v>
      </c>
      <c r="Z51" s="1" t="str">
        <f t="shared" si="38"/>
        <v>Kennet</v>
      </c>
      <c r="AA51" s="22">
        <v>5.89</v>
      </c>
      <c r="AC51" s="5" t="str">
        <f t="shared" si="3"/>
        <v>Kaya  Slater</v>
      </c>
      <c r="AD51" s="25">
        <v>6</v>
      </c>
      <c r="AE51" s="25">
        <v>3</v>
      </c>
      <c r="AF51" s="1" t="str">
        <f t="shared" si="39"/>
        <v>Kaya  Slater</v>
      </c>
      <c r="AG51" s="1" t="str">
        <f t="shared" si="40"/>
        <v>Denefield</v>
      </c>
      <c r="AH51" s="27">
        <v>3</v>
      </c>
      <c r="AI51" s="28">
        <v>3.8</v>
      </c>
    </row>
    <row r="52" spans="1:35" ht="15" customHeight="1">
      <c r="A52" s="5">
        <f t="shared" si="14"/>
        <v>0</v>
      </c>
      <c r="B52" s="25">
        <v>8</v>
      </c>
      <c r="C52" s="25"/>
      <c r="D52" s="1">
        <f t="shared" si="31"/>
        <v>0</v>
      </c>
      <c r="E52" s="1">
        <f t="shared" si="32"/>
        <v>0</v>
      </c>
      <c r="F52" s="26"/>
      <c r="H52" s="5" t="str">
        <f t="shared" si="0"/>
        <v>Bethany  Manners</v>
      </c>
      <c r="I52" s="20">
        <v>8</v>
      </c>
      <c r="J52" s="21">
        <v>4</v>
      </c>
      <c r="K52" s="1" t="str">
        <f t="shared" si="33"/>
        <v>Bethany  Manners</v>
      </c>
      <c r="L52" s="1" t="str">
        <f t="shared" si="34"/>
        <v>Denefield</v>
      </c>
      <c r="M52" s="22">
        <v>1.17</v>
      </c>
      <c r="O52" s="5" t="str">
        <f t="shared" si="1"/>
        <v>Maisie Russell</v>
      </c>
      <c r="P52" s="20">
        <v>8</v>
      </c>
      <c r="Q52" s="21">
        <v>15</v>
      </c>
      <c r="R52" s="1" t="str">
        <f t="shared" si="35"/>
        <v>Maisie Russell</v>
      </c>
      <c r="S52" s="1" t="str">
        <f t="shared" si="36"/>
        <v>Holyport</v>
      </c>
      <c r="T52" s="22">
        <v>3.71</v>
      </c>
      <c r="V52" s="5" t="str">
        <f t="shared" si="2"/>
        <v>Arte Sershi</v>
      </c>
      <c r="W52" s="20">
        <v>8</v>
      </c>
      <c r="X52" s="21">
        <v>17</v>
      </c>
      <c r="Y52" s="1" t="str">
        <f t="shared" si="37"/>
        <v>Arte Sershi</v>
      </c>
      <c r="Z52" s="1" t="str">
        <f t="shared" si="38"/>
        <v>Holyport</v>
      </c>
      <c r="AA52" s="22">
        <v>5.87</v>
      </c>
      <c r="AC52" s="5" t="str">
        <f t="shared" si="3"/>
        <v>Emily Neville</v>
      </c>
      <c r="AD52" s="25">
        <v>7</v>
      </c>
      <c r="AE52" s="25">
        <v>39</v>
      </c>
      <c r="AF52" s="1" t="str">
        <f t="shared" si="39"/>
        <v>Emily Neville</v>
      </c>
      <c r="AG52" s="1" t="str">
        <f t="shared" si="40"/>
        <v>Highdown</v>
      </c>
      <c r="AH52" s="27">
        <v>3</v>
      </c>
      <c r="AI52" s="28">
        <v>4.1</v>
      </c>
    </row>
    <row r="53" spans="1:35" ht="15" customHeight="1">
      <c r="A53" s="5">
        <f t="shared" si="14"/>
        <v>0</v>
      </c>
      <c r="H53" s="5" t="str">
        <f t="shared" si="0"/>
        <v>Aimee Dickson</v>
      </c>
      <c r="I53" s="20">
        <v>9</v>
      </c>
      <c r="J53" s="21">
        <v>18</v>
      </c>
      <c r="K53" s="1" t="str">
        <f t="shared" si="33"/>
        <v>Aimee Dickson</v>
      </c>
      <c r="L53" s="1" t="str">
        <f t="shared" si="34"/>
        <v>Kennet</v>
      </c>
      <c r="M53" s="22">
        <v>1.17</v>
      </c>
      <c r="O53" s="5" t="str">
        <f t="shared" si="1"/>
        <v>Frankie Bennett</v>
      </c>
      <c r="P53" s="20">
        <v>9</v>
      </c>
      <c r="Q53" s="21">
        <v>2</v>
      </c>
      <c r="R53" s="1" t="str">
        <f t="shared" si="35"/>
        <v>Frankie Bennett</v>
      </c>
      <c r="S53" s="1" t="str">
        <f t="shared" si="36"/>
        <v>Denefield</v>
      </c>
      <c r="T53" s="22">
        <v>3.64</v>
      </c>
      <c r="V53" s="5" t="str">
        <f t="shared" si="2"/>
        <v>Susie Wood</v>
      </c>
      <c r="W53" s="20">
        <v>9</v>
      </c>
      <c r="X53" s="21">
        <v>12</v>
      </c>
      <c r="Y53" s="1" t="str">
        <f t="shared" si="37"/>
        <v>Susie Wood</v>
      </c>
      <c r="Z53" s="1" t="str">
        <f t="shared" si="38"/>
        <v>Downe House</v>
      </c>
      <c r="AA53" s="22">
        <v>5.84</v>
      </c>
      <c r="AC53" s="5" t="str">
        <f t="shared" si="3"/>
        <v>Isla Page</v>
      </c>
      <c r="AD53" s="25">
        <v>8</v>
      </c>
      <c r="AE53" s="25">
        <v>23</v>
      </c>
      <c r="AF53" s="1" t="str">
        <f t="shared" si="39"/>
        <v>Isla Page</v>
      </c>
      <c r="AG53" s="1" t="str">
        <f t="shared" si="40"/>
        <v>Newlands</v>
      </c>
      <c r="AH53" s="27">
        <v>3</v>
      </c>
      <c r="AI53" s="28">
        <v>5.1</v>
      </c>
    </row>
    <row r="54" spans="1:35" ht="15" customHeight="1">
      <c r="A54" s="5" t="str">
        <f t="shared" si="14"/>
        <v>Heat 6</v>
      </c>
      <c r="B54" s="12" t="s">
        <v>12</v>
      </c>
      <c r="C54" s="13" t="s">
        <v>13</v>
      </c>
      <c r="D54" s="14" t="s">
        <v>27</v>
      </c>
      <c r="E54" s="14"/>
      <c r="F54" s="15"/>
      <c r="H54" s="5" t="str">
        <f t="shared" si="0"/>
        <v>Ella Raczkevy-Eotvos</v>
      </c>
      <c r="I54" s="20">
        <v>10</v>
      </c>
      <c r="J54" s="21">
        <v>8</v>
      </c>
      <c r="K54" s="1" t="str">
        <f t="shared" si="33"/>
        <v>Ella Raczkevy-Eotvos</v>
      </c>
      <c r="L54" s="1" t="str">
        <f t="shared" si="34"/>
        <v>The Abbey</v>
      </c>
      <c r="M54" s="22">
        <v>1.14</v>
      </c>
      <c r="O54" s="5" t="str">
        <f t="shared" si="1"/>
        <v>Aimee Dickson</v>
      </c>
      <c r="P54" s="20">
        <v>10</v>
      </c>
      <c r="Q54" s="21">
        <v>18</v>
      </c>
      <c r="R54" s="1" t="str">
        <f t="shared" si="35"/>
        <v>Aimee Dickson</v>
      </c>
      <c r="S54" s="1" t="str">
        <f t="shared" si="36"/>
        <v>Kennet</v>
      </c>
      <c r="T54" s="22">
        <v>3.58</v>
      </c>
      <c r="V54" s="5" t="str">
        <f t="shared" si="2"/>
        <v>Bethany  Manners</v>
      </c>
      <c r="W54" s="20">
        <v>10</v>
      </c>
      <c r="X54" s="21">
        <v>4</v>
      </c>
      <c r="Y54" s="1" t="str">
        <f t="shared" si="37"/>
        <v>Bethany  Manners</v>
      </c>
      <c r="Z54" s="1" t="str">
        <f t="shared" si="38"/>
        <v>Denefield</v>
      </c>
      <c r="AA54" s="22">
        <v>5.8</v>
      </c>
      <c r="AC54" s="5" t="str">
        <f t="shared" si="3"/>
        <v>Katie  Losel</v>
      </c>
      <c r="AD54" s="25">
        <v>9</v>
      </c>
      <c r="AE54" s="18">
        <v>25</v>
      </c>
      <c r="AF54" s="1" t="str">
        <f t="shared" si="39"/>
        <v>Katie  Losel</v>
      </c>
      <c r="AG54" s="1" t="str">
        <f t="shared" si="40"/>
        <v>Queen Anne's</v>
      </c>
      <c r="AH54" s="23">
        <v>3</v>
      </c>
      <c r="AI54" s="28">
        <v>11.2</v>
      </c>
    </row>
    <row r="55" spans="1:35" ht="15" customHeight="1">
      <c r="A55" s="5" t="str">
        <f t="shared" si="14"/>
        <v>Diana Panizo Madrid</v>
      </c>
      <c r="B55" s="18">
        <v>1</v>
      </c>
      <c r="C55" s="18">
        <v>16</v>
      </c>
      <c r="D55" s="1" t="str">
        <f aca="true" t="shared" si="41" ref="D55:D62">_xlfn.IFERROR(VLOOKUP($C55,U15_Girls,2,FALSE),0)</f>
        <v>Diana Panizo Madrid</v>
      </c>
      <c r="E55" s="1" t="str">
        <f aca="true" t="shared" si="42" ref="E55:E62">_xlfn.IFERROR(VLOOKUP($C55,U15_Girls,3,FALSE),0)</f>
        <v>Holyport</v>
      </c>
      <c r="F55" s="19">
        <v>13.5</v>
      </c>
      <c r="H55" s="5" t="str">
        <f t="shared" si="0"/>
        <v>Ella Scott</v>
      </c>
      <c r="I55" s="20">
        <v>11</v>
      </c>
      <c r="J55" s="21">
        <v>13</v>
      </c>
      <c r="K55" s="1" t="str">
        <f t="shared" si="33"/>
        <v>Ella Scott</v>
      </c>
      <c r="L55" s="1" t="str">
        <f t="shared" si="34"/>
        <v>Heathfield</v>
      </c>
      <c r="M55" s="22">
        <v>1.14</v>
      </c>
      <c r="O55" s="5" t="str">
        <f t="shared" si="1"/>
        <v>Ella Raczkevy-Eotvos</v>
      </c>
      <c r="P55" s="20">
        <v>11</v>
      </c>
      <c r="Q55" s="21">
        <v>8</v>
      </c>
      <c r="R55" s="1" t="str">
        <f t="shared" si="35"/>
        <v>Ella Raczkevy-Eotvos</v>
      </c>
      <c r="S55" s="1" t="str">
        <f t="shared" si="36"/>
        <v>The Abbey</v>
      </c>
      <c r="T55" s="22">
        <v>3.46</v>
      </c>
      <c r="V55" s="5" t="str">
        <f t="shared" si="2"/>
        <v>Cara Terry</v>
      </c>
      <c r="W55" s="20">
        <v>11</v>
      </c>
      <c r="X55" s="21">
        <v>14</v>
      </c>
      <c r="Y55" s="1" t="str">
        <f t="shared" si="37"/>
        <v>Cara Terry</v>
      </c>
      <c r="Z55" s="1" t="str">
        <f t="shared" si="38"/>
        <v>Holyport</v>
      </c>
      <c r="AA55" s="22">
        <v>5.77</v>
      </c>
      <c r="AC55" s="5" t="str">
        <f t="shared" si="3"/>
        <v>Xanthe Baylis</v>
      </c>
      <c r="AD55" s="25">
        <v>10</v>
      </c>
      <c r="AE55" s="25">
        <v>32</v>
      </c>
      <c r="AF55" s="1" t="str">
        <f t="shared" si="39"/>
        <v>Xanthe Baylis</v>
      </c>
      <c r="AG55" s="1" t="str">
        <f t="shared" si="40"/>
        <v>St Mary's</v>
      </c>
      <c r="AH55" s="27">
        <v>3</v>
      </c>
      <c r="AI55" s="28">
        <v>22.3</v>
      </c>
    </row>
    <row r="56" spans="1:35" ht="15" customHeight="1">
      <c r="A56" s="5" t="str">
        <f t="shared" si="14"/>
        <v>Olivia  Phillips</v>
      </c>
      <c r="B56" s="25">
        <v>2</v>
      </c>
      <c r="C56" s="25">
        <v>19</v>
      </c>
      <c r="D56" s="1" t="str">
        <f t="shared" si="41"/>
        <v>Olivia  Phillips</v>
      </c>
      <c r="E56" s="1" t="str">
        <f t="shared" si="42"/>
        <v>Kennet</v>
      </c>
      <c r="F56" s="26">
        <v>13.9</v>
      </c>
      <c r="H56" s="5" t="str">
        <f t="shared" si="0"/>
        <v>Olivia  Phillips</v>
      </c>
      <c r="I56" s="20">
        <v>12</v>
      </c>
      <c r="J56" s="21">
        <v>19</v>
      </c>
      <c r="K56" s="1" t="str">
        <f t="shared" si="33"/>
        <v>Olivia  Phillips</v>
      </c>
      <c r="L56" s="1" t="str">
        <f t="shared" si="34"/>
        <v>Kennet</v>
      </c>
      <c r="M56" s="22">
        <v>1.14</v>
      </c>
      <c r="O56" s="5" t="str">
        <f t="shared" si="1"/>
        <v>Ella Scott</v>
      </c>
      <c r="P56" s="20">
        <v>12</v>
      </c>
      <c r="Q56" s="21">
        <v>13</v>
      </c>
      <c r="R56" s="1" t="str">
        <f t="shared" si="35"/>
        <v>Ella Scott</v>
      </c>
      <c r="S56" s="1" t="str">
        <f t="shared" si="36"/>
        <v>Heathfield</v>
      </c>
      <c r="T56" s="22">
        <v>3.28</v>
      </c>
      <c r="V56" s="5" t="str">
        <f t="shared" si="2"/>
        <v>Frankie Bennett</v>
      </c>
      <c r="W56" s="20">
        <v>12</v>
      </c>
      <c r="X56" s="21">
        <v>2</v>
      </c>
      <c r="Y56" s="1" t="str">
        <f t="shared" si="37"/>
        <v>Frankie Bennett</v>
      </c>
      <c r="Z56" s="1" t="str">
        <f t="shared" si="38"/>
        <v>Denefield</v>
      </c>
      <c r="AA56" s="22">
        <v>5.63</v>
      </c>
      <c r="AC56" s="5">
        <f t="shared" si="3"/>
        <v>0</v>
      </c>
      <c r="AD56" s="25">
        <v>11</v>
      </c>
      <c r="AE56" s="25"/>
      <c r="AF56" s="1">
        <f t="shared" si="39"/>
        <v>0</v>
      </c>
      <c r="AG56" s="1">
        <f t="shared" si="40"/>
        <v>0</v>
      </c>
      <c r="AH56" s="27"/>
      <c r="AI56" s="28"/>
    </row>
    <row r="57" spans="1:35" ht="15" customHeight="1">
      <c r="A57" s="5" t="str">
        <f t="shared" si="14"/>
        <v>Abigail  Horton</v>
      </c>
      <c r="B57" s="25">
        <v>3</v>
      </c>
      <c r="C57" s="25">
        <v>21</v>
      </c>
      <c r="D57" s="1" t="str">
        <f t="shared" si="41"/>
        <v>Abigail  Horton</v>
      </c>
      <c r="E57" s="1" t="str">
        <f t="shared" si="42"/>
        <v>Kennet</v>
      </c>
      <c r="F57" s="26">
        <v>17.1</v>
      </c>
      <c r="H57" s="5" t="str">
        <f t="shared" si="0"/>
        <v>Abigail  Horton</v>
      </c>
      <c r="I57" s="20">
        <v>13</v>
      </c>
      <c r="J57" s="21">
        <v>21</v>
      </c>
      <c r="K57" s="1" t="str">
        <f t="shared" si="33"/>
        <v>Abigail  Horton</v>
      </c>
      <c r="L57" s="1" t="str">
        <f t="shared" si="34"/>
        <v>Kennet</v>
      </c>
      <c r="M57" s="22">
        <v>1.08</v>
      </c>
      <c r="O57" s="5" t="str">
        <f t="shared" si="1"/>
        <v>Abigail  Horton</v>
      </c>
      <c r="P57" s="20">
        <v>13</v>
      </c>
      <c r="Q57" s="21">
        <v>21</v>
      </c>
      <c r="R57" s="1" t="str">
        <f t="shared" si="35"/>
        <v>Abigail  Horton</v>
      </c>
      <c r="S57" s="1" t="str">
        <f t="shared" si="36"/>
        <v>Kennet</v>
      </c>
      <c r="T57" s="22">
        <v>3.21</v>
      </c>
      <c r="V57" s="5" t="str">
        <f t="shared" si="2"/>
        <v>Olivia  Phillips</v>
      </c>
      <c r="W57" s="20">
        <v>13</v>
      </c>
      <c r="X57" s="21">
        <v>19</v>
      </c>
      <c r="Y57" s="1" t="str">
        <f t="shared" si="37"/>
        <v>Olivia  Phillips</v>
      </c>
      <c r="Z57" s="1" t="str">
        <f t="shared" si="38"/>
        <v>Kennet</v>
      </c>
      <c r="AA57" s="22">
        <v>5.39</v>
      </c>
      <c r="AC57" s="5">
        <f t="shared" si="3"/>
        <v>0</v>
      </c>
      <c r="AD57" s="25">
        <v>12</v>
      </c>
      <c r="AE57" s="25"/>
      <c r="AF57" s="1">
        <f t="shared" si="39"/>
        <v>0</v>
      </c>
      <c r="AG57" s="1">
        <f t="shared" si="40"/>
        <v>0</v>
      </c>
      <c r="AH57" s="27"/>
      <c r="AI57" s="28"/>
    </row>
    <row r="58" spans="1:35" ht="15" customHeight="1">
      <c r="A58" s="5" t="str">
        <f t="shared" si="14"/>
        <v>Arte Sershi</v>
      </c>
      <c r="B58" s="25">
        <v>4</v>
      </c>
      <c r="C58" s="25">
        <v>17</v>
      </c>
      <c r="D58" s="1" t="str">
        <f t="shared" si="41"/>
        <v>Arte Sershi</v>
      </c>
      <c r="E58" s="1" t="str">
        <f t="shared" si="42"/>
        <v>Holyport</v>
      </c>
      <c r="F58" s="26">
        <v>17.3</v>
      </c>
      <c r="H58" s="5" t="str">
        <f t="shared" si="0"/>
        <v>Arte Sershi</v>
      </c>
      <c r="I58" s="20">
        <v>14</v>
      </c>
      <c r="J58" s="21">
        <v>17</v>
      </c>
      <c r="K58" s="1" t="str">
        <f t="shared" si="33"/>
        <v>Arte Sershi</v>
      </c>
      <c r="L58" s="1" t="str">
        <f t="shared" si="34"/>
        <v>Holyport</v>
      </c>
      <c r="M58" s="22">
        <v>1.02</v>
      </c>
      <c r="O58" s="5" t="str">
        <f t="shared" si="1"/>
        <v>Arte Sershi</v>
      </c>
      <c r="P58" s="20">
        <v>14</v>
      </c>
      <c r="Q58" s="21">
        <v>17</v>
      </c>
      <c r="R58" s="1" t="str">
        <f t="shared" si="35"/>
        <v>Arte Sershi</v>
      </c>
      <c r="S58" s="1" t="str">
        <f t="shared" si="36"/>
        <v>Holyport</v>
      </c>
      <c r="T58" s="22">
        <v>3.12</v>
      </c>
      <c r="V58" s="5" t="str">
        <f t="shared" si="2"/>
        <v>Ella Raczkevy-Eotvos</v>
      </c>
      <c r="W58" s="20">
        <v>14</v>
      </c>
      <c r="X58" s="21">
        <v>8</v>
      </c>
      <c r="Y58" s="1" t="str">
        <f t="shared" si="37"/>
        <v>Ella Raczkevy-Eotvos</v>
      </c>
      <c r="Z58" s="1" t="str">
        <f t="shared" si="38"/>
        <v>The Abbey</v>
      </c>
      <c r="AA58" s="22">
        <v>4.71</v>
      </c>
      <c r="AC58" s="5">
        <f t="shared" si="3"/>
        <v>0</v>
      </c>
      <c r="AE58" s="31"/>
      <c r="AF58" s="31"/>
      <c r="AG58" s="31"/>
      <c r="AH58" s="30"/>
      <c r="AI58" s="11"/>
    </row>
    <row r="59" spans="1:35" ht="15" customHeight="1">
      <c r="A59" s="5" t="str">
        <f t="shared" si="14"/>
        <v>Katie  Flockhart </v>
      </c>
      <c r="B59" s="25">
        <v>5</v>
      </c>
      <c r="C59" s="25">
        <v>22</v>
      </c>
      <c r="D59" s="1" t="str">
        <f t="shared" si="41"/>
        <v>Katie  Flockhart </v>
      </c>
      <c r="E59" s="1" t="str">
        <f t="shared" si="42"/>
        <v>Marist</v>
      </c>
      <c r="F59" s="26">
        <v>17.8</v>
      </c>
      <c r="H59" s="5">
        <f t="shared" si="0"/>
        <v>0</v>
      </c>
      <c r="I59" s="20">
        <v>15</v>
      </c>
      <c r="J59" s="21"/>
      <c r="K59" s="1">
        <f>_xlfn.IFERROR(VLOOKUP($J59,U15_Girls,2,FALSE),0)</f>
        <v>0</v>
      </c>
      <c r="L59" s="1">
        <f>_xlfn.IFERROR(VLOOKUP($J59,U15_Girls,3,FALSE),0)</f>
        <v>0</v>
      </c>
      <c r="M59" s="22"/>
      <c r="O59" s="5">
        <f t="shared" si="1"/>
        <v>0</v>
      </c>
      <c r="P59" s="20">
        <v>15</v>
      </c>
      <c r="Q59" s="21"/>
      <c r="R59" s="1">
        <f>_xlfn.IFERROR(VLOOKUP($Q59,U15_Girls,2,FALSE),0)</f>
        <v>0</v>
      </c>
      <c r="S59" s="1">
        <f>_xlfn.IFERROR(VLOOKUP($Q59,U15_Girls,3,FALSE),0)</f>
        <v>0</v>
      </c>
      <c r="T59" s="22"/>
      <c r="V59" s="5">
        <f t="shared" si="2"/>
        <v>0</v>
      </c>
      <c r="W59" s="20">
        <v>15</v>
      </c>
      <c r="X59" s="21"/>
      <c r="Y59" s="1">
        <f t="shared" si="37"/>
        <v>0</v>
      </c>
      <c r="Z59" s="1">
        <f t="shared" si="38"/>
        <v>0</v>
      </c>
      <c r="AA59" s="22"/>
      <c r="AC59" s="5" t="str">
        <f t="shared" si="3"/>
        <v>Heat 5</v>
      </c>
      <c r="AD59" s="16" t="s">
        <v>12</v>
      </c>
      <c r="AE59" s="14" t="s">
        <v>20</v>
      </c>
      <c r="AF59" s="14" t="s">
        <v>25</v>
      </c>
      <c r="AG59" s="14"/>
      <c r="AH59" s="33"/>
      <c r="AI59" s="17"/>
    </row>
    <row r="60" spans="1:35" ht="15" customHeight="1">
      <c r="A60" s="5">
        <f t="shared" si="14"/>
        <v>0</v>
      </c>
      <c r="B60" s="25">
        <v>6</v>
      </c>
      <c r="C60" s="25"/>
      <c r="D60" s="1">
        <f t="shared" si="41"/>
        <v>0</v>
      </c>
      <c r="E60" s="1">
        <f t="shared" si="42"/>
        <v>0</v>
      </c>
      <c r="F60" s="26"/>
      <c r="H60" s="5">
        <f t="shared" si="0"/>
        <v>0</v>
      </c>
      <c r="I60" s="20">
        <v>16</v>
      </c>
      <c r="J60" s="21"/>
      <c r="K60" s="1">
        <f>_xlfn.IFERROR(VLOOKUP($J60,U15_Girls,2,FALSE),0)</f>
        <v>0</v>
      </c>
      <c r="L60" s="1">
        <f>_xlfn.IFERROR(VLOOKUP($J60,U15_Girls,3,FALSE),0)</f>
        <v>0</v>
      </c>
      <c r="M60" s="22"/>
      <c r="O60" s="5">
        <f t="shared" si="1"/>
        <v>0</v>
      </c>
      <c r="P60" s="20">
        <v>16</v>
      </c>
      <c r="Q60" s="21"/>
      <c r="R60" s="1">
        <f>_xlfn.IFERROR(VLOOKUP($Q60,U15_Girls,2,FALSE),0)</f>
        <v>0</v>
      </c>
      <c r="S60" s="1">
        <f>_xlfn.IFERROR(VLOOKUP($Q60,U15_Girls,3,FALSE),0)</f>
        <v>0</v>
      </c>
      <c r="T60" s="22"/>
      <c r="V60" s="5">
        <f t="shared" si="2"/>
        <v>0</v>
      </c>
      <c r="W60" s="20">
        <v>16</v>
      </c>
      <c r="X60" s="21"/>
      <c r="Y60" s="1">
        <f t="shared" si="37"/>
        <v>0</v>
      </c>
      <c r="Z60" s="1">
        <f t="shared" si="38"/>
        <v>0</v>
      </c>
      <c r="AA60" s="22"/>
      <c r="AC60" s="5">
        <f t="shared" si="3"/>
        <v>0</v>
      </c>
      <c r="AD60" s="18">
        <v>1</v>
      </c>
      <c r="AE60" s="18"/>
      <c r="AF60" s="1">
        <f aca="true" t="shared" si="43" ref="AF60:AF71">_xlfn.IFERROR(VLOOKUP($AE60,U15_Girls,2,FALSE),0)</f>
        <v>0</v>
      </c>
      <c r="AG60" s="1">
        <f aca="true" t="shared" si="44" ref="AG60:AG71">_xlfn.IFERROR(VLOOKUP($AE60,U15_Girls,3,FALSE),0)</f>
        <v>0</v>
      </c>
      <c r="AH60" s="23"/>
      <c r="AI60" s="28"/>
    </row>
    <row r="61" spans="1:35" ht="15" customHeight="1">
      <c r="A61" s="5">
        <f t="shared" si="14"/>
        <v>0</v>
      </c>
      <c r="B61" s="25">
        <v>7</v>
      </c>
      <c r="C61" s="25"/>
      <c r="D61" s="1">
        <f t="shared" si="41"/>
        <v>0</v>
      </c>
      <c r="E61" s="1">
        <f t="shared" si="42"/>
        <v>0</v>
      </c>
      <c r="F61" s="26"/>
      <c r="H61" s="5">
        <f t="shared" si="0"/>
        <v>0</v>
      </c>
      <c r="I61" s="5"/>
      <c r="L61" s="31"/>
      <c r="M61" s="30"/>
      <c r="O61" s="5">
        <f t="shared" si="1"/>
        <v>0</v>
      </c>
      <c r="P61" s="34"/>
      <c r="Q61" s="30"/>
      <c r="R61" s="31"/>
      <c r="S61" s="31"/>
      <c r="T61" s="11"/>
      <c r="V61" s="5">
        <f t="shared" si="2"/>
        <v>0</v>
      </c>
      <c r="W61" s="34"/>
      <c r="X61" s="30"/>
      <c r="Y61" s="31"/>
      <c r="Z61" s="31"/>
      <c r="AA61" s="11"/>
      <c r="AC61" s="5">
        <f t="shared" si="3"/>
        <v>0</v>
      </c>
      <c r="AD61" s="25">
        <v>2</v>
      </c>
      <c r="AE61" s="25"/>
      <c r="AF61" s="1">
        <f t="shared" si="43"/>
        <v>0</v>
      </c>
      <c r="AG61" s="1">
        <f t="shared" si="44"/>
        <v>0</v>
      </c>
      <c r="AH61" s="27"/>
      <c r="AI61" s="28"/>
    </row>
    <row r="62" spans="1:35" ht="15" customHeight="1">
      <c r="A62" s="5">
        <f t="shared" si="14"/>
        <v>0</v>
      </c>
      <c r="B62" s="25">
        <v>8</v>
      </c>
      <c r="C62" s="25"/>
      <c r="D62" s="1">
        <f t="shared" si="41"/>
        <v>0</v>
      </c>
      <c r="E62" s="1">
        <f t="shared" si="42"/>
        <v>0</v>
      </c>
      <c r="F62" s="26"/>
      <c r="H62" s="5" t="str">
        <f t="shared" si="0"/>
        <v>Pool 2</v>
      </c>
      <c r="I62" s="12" t="s">
        <v>12</v>
      </c>
      <c r="J62" s="13" t="s">
        <v>15</v>
      </c>
      <c r="K62" s="12" t="s">
        <v>26</v>
      </c>
      <c r="L62" s="13" t="s">
        <v>22</v>
      </c>
      <c r="M62" s="15"/>
      <c r="O62" s="5" t="str">
        <f t="shared" si="1"/>
        <v>Pool 2</v>
      </c>
      <c r="P62" s="12" t="s">
        <v>12</v>
      </c>
      <c r="Q62" s="13" t="s">
        <v>18</v>
      </c>
      <c r="R62" s="12" t="s">
        <v>26</v>
      </c>
      <c r="S62" s="13" t="s">
        <v>22</v>
      </c>
      <c r="T62" s="15"/>
      <c r="V62" s="5" t="str">
        <f t="shared" si="2"/>
        <v>Pool 2</v>
      </c>
      <c r="W62" s="12" t="s">
        <v>12</v>
      </c>
      <c r="X62" s="13" t="s">
        <v>19</v>
      </c>
      <c r="Y62" s="12" t="s">
        <v>26</v>
      </c>
      <c r="Z62" s="13" t="s">
        <v>22</v>
      </c>
      <c r="AA62" s="15"/>
      <c r="AC62" s="5">
        <f t="shared" si="3"/>
        <v>0</v>
      </c>
      <c r="AD62" s="25">
        <v>3</v>
      </c>
      <c r="AE62" s="25"/>
      <c r="AF62" s="1">
        <f t="shared" si="43"/>
        <v>0</v>
      </c>
      <c r="AG62" s="1">
        <f t="shared" si="44"/>
        <v>0</v>
      </c>
      <c r="AH62" s="27"/>
      <c r="AI62" s="28"/>
    </row>
    <row r="63" spans="1:35" ht="15" customHeight="1">
      <c r="A63" s="5">
        <f t="shared" si="14"/>
        <v>0</v>
      </c>
      <c r="H63" s="5" t="str">
        <f t="shared" si="0"/>
        <v>Lucy Ferriss</v>
      </c>
      <c r="I63" s="20">
        <v>1</v>
      </c>
      <c r="J63" s="21">
        <v>37</v>
      </c>
      <c r="K63" s="1" t="str">
        <f aca="true" t="shared" si="45" ref="K63:K69">_xlfn.IFERROR(VLOOKUP($J63,U15_Girls,2,FALSE),0)</f>
        <v>Lucy Ferriss</v>
      </c>
      <c r="L63" s="1" t="str">
        <f aca="true" t="shared" si="46" ref="L63:L69">_xlfn.IFERROR(VLOOKUP($J63,U15_Girls,3,FALSE),0)</f>
        <v>Highdown</v>
      </c>
      <c r="M63" s="22">
        <v>1.23</v>
      </c>
      <c r="O63" s="5" t="str">
        <f t="shared" si="1"/>
        <v>Charlotte Baldwin</v>
      </c>
      <c r="P63" s="20">
        <v>1</v>
      </c>
      <c r="Q63" s="21">
        <v>45</v>
      </c>
      <c r="R63" s="1" t="str">
        <f aca="true" t="shared" si="47" ref="R63:R69">_xlfn.IFERROR(VLOOKUP($Q63,U15_Girls,2,FALSE),0)</f>
        <v>Charlotte Baldwin</v>
      </c>
      <c r="S63" s="1" t="str">
        <f aca="true" t="shared" si="48" ref="S63:S69">_xlfn.IFERROR(VLOOKUP($Q63,U15_Girls,3,FALSE),0)</f>
        <v>Marist</v>
      </c>
      <c r="T63" s="22">
        <v>4.15</v>
      </c>
      <c r="V63" s="5" t="str">
        <f t="shared" si="2"/>
        <v>Charlotte Baldwin</v>
      </c>
      <c r="W63" s="20">
        <v>1</v>
      </c>
      <c r="X63" s="21">
        <v>45</v>
      </c>
      <c r="Y63" s="1" t="str">
        <f aca="true" t="shared" si="49" ref="Y63:Y69">_xlfn.IFERROR(VLOOKUP($X63,U15_Girls,2,FALSE),0)</f>
        <v>Charlotte Baldwin</v>
      </c>
      <c r="Z63" s="1" t="str">
        <f aca="true" t="shared" si="50" ref="Z63:Z69">_xlfn.IFERROR(VLOOKUP($X63,U15_Girls,3,FALSE),0)</f>
        <v>Marist</v>
      </c>
      <c r="AA63" s="22">
        <v>7.22</v>
      </c>
      <c r="AC63" s="5">
        <f t="shared" si="3"/>
        <v>0</v>
      </c>
      <c r="AD63" s="25">
        <v>4</v>
      </c>
      <c r="AE63" s="25"/>
      <c r="AF63" s="1">
        <f t="shared" si="43"/>
        <v>0</v>
      </c>
      <c r="AG63" s="1">
        <f t="shared" si="44"/>
        <v>0</v>
      </c>
      <c r="AH63" s="27"/>
      <c r="AI63" s="28"/>
    </row>
    <row r="64" spans="1:35" ht="15" customHeight="1">
      <c r="A64" s="5" t="str">
        <f t="shared" si="14"/>
        <v>Heat 7</v>
      </c>
      <c r="B64" s="12" t="s">
        <v>12</v>
      </c>
      <c r="C64" s="13" t="s">
        <v>13</v>
      </c>
      <c r="D64" s="14" t="s">
        <v>28</v>
      </c>
      <c r="E64" s="14"/>
      <c r="F64" s="15"/>
      <c r="H64" s="5" t="str">
        <f t="shared" si="0"/>
        <v>Daisy  Forder</v>
      </c>
      <c r="I64" s="20">
        <v>2</v>
      </c>
      <c r="J64" s="21">
        <v>44</v>
      </c>
      <c r="K64" s="1" t="str">
        <f t="shared" si="45"/>
        <v>Daisy  Forder</v>
      </c>
      <c r="L64" s="1" t="str">
        <f t="shared" si="46"/>
        <v>Charters</v>
      </c>
      <c r="M64" s="22">
        <v>1.23</v>
      </c>
      <c r="O64" s="5" t="str">
        <f t="shared" si="1"/>
        <v>Millie Hayhurst</v>
      </c>
      <c r="P64" s="20">
        <v>2</v>
      </c>
      <c r="Q64" s="21">
        <v>38</v>
      </c>
      <c r="R64" s="1" t="str">
        <f t="shared" si="47"/>
        <v>Millie Hayhurst</v>
      </c>
      <c r="S64" s="1" t="str">
        <f t="shared" si="48"/>
        <v>Highdown</v>
      </c>
      <c r="T64" s="22">
        <v>4.05</v>
      </c>
      <c r="V64" s="5" t="str">
        <f t="shared" si="2"/>
        <v>Lucy Ferriss</v>
      </c>
      <c r="W64" s="20">
        <v>2</v>
      </c>
      <c r="X64" s="21">
        <v>37</v>
      </c>
      <c r="Y64" s="1" t="str">
        <f t="shared" si="49"/>
        <v>Lucy Ferriss</v>
      </c>
      <c r="Z64" s="1" t="str">
        <f t="shared" si="50"/>
        <v>Highdown</v>
      </c>
      <c r="AA64" s="22">
        <v>6.56</v>
      </c>
      <c r="AC64" s="5">
        <f t="shared" si="3"/>
        <v>0</v>
      </c>
      <c r="AD64" s="25">
        <v>5</v>
      </c>
      <c r="AE64" s="25"/>
      <c r="AF64" s="1">
        <f t="shared" si="43"/>
        <v>0</v>
      </c>
      <c r="AG64" s="1">
        <f t="shared" si="44"/>
        <v>0</v>
      </c>
      <c r="AH64" s="27"/>
      <c r="AI64" s="28"/>
    </row>
    <row r="65" spans="1:35" ht="15" customHeight="1">
      <c r="A65" s="5" t="str">
        <f t="shared" si="14"/>
        <v>Charlotte Baldwin</v>
      </c>
      <c r="B65" s="18">
        <v>1</v>
      </c>
      <c r="C65" s="18">
        <v>45</v>
      </c>
      <c r="D65" s="1" t="str">
        <f aca="true" t="shared" si="51" ref="D65:D72">_xlfn.IFERROR(VLOOKUP($C65,U15_Girls,2,FALSE),0)</f>
        <v>Charlotte Baldwin</v>
      </c>
      <c r="E65" s="1" t="str">
        <f aca="true" t="shared" si="52" ref="E65:E72">_xlfn.IFERROR(VLOOKUP($C65,U15_Girls,3,FALSE),0)</f>
        <v>Marist</v>
      </c>
      <c r="F65" s="19">
        <v>15.6</v>
      </c>
      <c r="H65" s="5" t="str">
        <f t="shared" si="0"/>
        <v>Charlotte Baldwin</v>
      </c>
      <c r="I65" s="20">
        <v>3</v>
      </c>
      <c r="J65" s="21">
        <v>45</v>
      </c>
      <c r="K65" s="1" t="str">
        <f t="shared" si="45"/>
        <v>Charlotte Baldwin</v>
      </c>
      <c r="L65" s="1" t="str">
        <f t="shared" si="46"/>
        <v>Marist</v>
      </c>
      <c r="M65" s="22">
        <v>1.23</v>
      </c>
      <c r="O65" s="5" t="str">
        <f t="shared" si="1"/>
        <v>Daisy  Forder</v>
      </c>
      <c r="P65" s="20">
        <v>3</v>
      </c>
      <c r="Q65" s="21">
        <v>44</v>
      </c>
      <c r="R65" s="1" t="str">
        <f t="shared" si="47"/>
        <v>Daisy  Forder</v>
      </c>
      <c r="S65" s="1" t="str">
        <f t="shared" si="48"/>
        <v>Charters</v>
      </c>
      <c r="T65" s="22">
        <v>3.79</v>
      </c>
      <c r="V65" s="5" t="str">
        <f t="shared" si="2"/>
        <v>Evie  Chappell </v>
      </c>
      <c r="W65" s="20">
        <v>3</v>
      </c>
      <c r="X65" s="21">
        <v>30</v>
      </c>
      <c r="Y65" s="1" t="str">
        <f t="shared" si="49"/>
        <v>Evie  Chappell </v>
      </c>
      <c r="Z65" s="1" t="str">
        <f t="shared" si="50"/>
        <v>St Mary's</v>
      </c>
      <c r="AA65" s="22">
        <v>6.19</v>
      </c>
      <c r="AC65" s="5">
        <f t="shared" si="3"/>
        <v>0</v>
      </c>
      <c r="AD65" s="25">
        <v>6</v>
      </c>
      <c r="AE65" s="25"/>
      <c r="AF65" s="1">
        <f t="shared" si="43"/>
        <v>0</v>
      </c>
      <c r="AG65" s="1">
        <f t="shared" si="44"/>
        <v>0</v>
      </c>
      <c r="AH65" s="27"/>
      <c r="AI65" s="28"/>
    </row>
    <row r="66" spans="1:35" ht="15" customHeight="1">
      <c r="A66" s="5" t="str">
        <f t="shared" si="14"/>
        <v>Annabel Bee</v>
      </c>
      <c r="B66" s="25">
        <v>2</v>
      </c>
      <c r="C66" s="25">
        <v>36</v>
      </c>
      <c r="D66" s="1" t="str">
        <f t="shared" si="51"/>
        <v>Annabel Bee</v>
      </c>
      <c r="E66" s="1" t="str">
        <f t="shared" si="52"/>
        <v>Highdown</v>
      </c>
      <c r="F66" s="26">
        <v>15.8</v>
      </c>
      <c r="H66" s="5" t="str">
        <f t="shared" si="0"/>
        <v>Millie Hayhurst</v>
      </c>
      <c r="I66" s="20">
        <v>4</v>
      </c>
      <c r="J66" s="21">
        <v>38</v>
      </c>
      <c r="K66" s="1" t="str">
        <f t="shared" si="45"/>
        <v>Millie Hayhurst</v>
      </c>
      <c r="L66" s="1" t="str">
        <f t="shared" si="46"/>
        <v>Highdown</v>
      </c>
      <c r="M66" s="22">
        <v>1.2</v>
      </c>
      <c r="O66" s="5" t="str">
        <f t="shared" si="1"/>
        <v>Annabel Bee</v>
      </c>
      <c r="P66" s="20">
        <v>4</v>
      </c>
      <c r="Q66" s="21">
        <v>36</v>
      </c>
      <c r="R66" s="1" t="str">
        <f t="shared" si="47"/>
        <v>Annabel Bee</v>
      </c>
      <c r="S66" s="1" t="str">
        <f t="shared" si="48"/>
        <v>Highdown</v>
      </c>
      <c r="T66" s="22">
        <v>3.76</v>
      </c>
      <c r="V66" s="5" t="str">
        <f t="shared" si="2"/>
        <v>Daisy  Forder</v>
      </c>
      <c r="W66" s="20">
        <v>4</v>
      </c>
      <c r="X66" s="21">
        <v>44</v>
      </c>
      <c r="Y66" s="1" t="str">
        <f t="shared" si="49"/>
        <v>Daisy  Forder</v>
      </c>
      <c r="Z66" s="1" t="str">
        <f t="shared" si="50"/>
        <v>Charters</v>
      </c>
      <c r="AA66" s="22">
        <v>5.84</v>
      </c>
      <c r="AC66" s="5">
        <f t="shared" si="3"/>
        <v>0</v>
      </c>
      <c r="AD66" s="25">
        <v>7</v>
      </c>
      <c r="AE66" s="25"/>
      <c r="AF66" s="1">
        <f t="shared" si="43"/>
        <v>0</v>
      </c>
      <c r="AG66" s="1">
        <f t="shared" si="44"/>
        <v>0</v>
      </c>
      <c r="AH66" s="27"/>
      <c r="AI66" s="28"/>
    </row>
    <row r="67" spans="1:35" ht="15" customHeight="1">
      <c r="A67" s="5" t="str">
        <f t="shared" si="14"/>
        <v>Lucy  Couzens</v>
      </c>
      <c r="B67" s="25">
        <v>3</v>
      </c>
      <c r="C67" s="25">
        <v>43</v>
      </c>
      <c r="D67" s="1" t="str">
        <f t="shared" si="51"/>
        <v>Lucy  Couzens</v>
      </c>
      <c r="E67" s="1" t="str">
        <f t="shared" si="52"/>
        <v>Charters</v>
      </c>
      <c r="F67" s="26">
        <v>16</v>
      </c>
      <c r="H67" s="5" t="str">
        <f aca="true" t="shared" si="53" ref="H67:H78">K67</f>
        <v>Evie  Chappell </v>
      </c>
      <c r="I67" s="20">
        <v>5</v>
      </c>
      <c r="J67" s="21">
        <v>30</v>
      </c>
      <c r="K67" s="1" t="str">
        <f t="shared" si="45"/>
        <v>Evie  Chappell </v>
      </c>
      <c r="L67" s="1" t="str">
        <f t="shared" si="46"/>
        <v>St Mary's</v>
      </c>
      <c r="M67" s="22">
        <v>1.2</v>
      </c>
      <c r="O67" s="5" t="str">
        <f aca="true" t="shared" si="54" ref="O67:O78">R67</f>
        <v>Lucy Ferriss</v>
      </c>
      <c r="P67" s="20">
        <v>5</v>
      </c>
      <c r="Q67" s="21">
        <v>37</v>
      </c>
      <c r="R67" s="1" t="str">
        <f t="shared" si="47"/>
        <v>Lucy Ferriss</v>
      </c>
      <c r="S67" s="1" t="str">
        <f t="shared" si="48"/>
        <v>Highdown</v>
      </c>
      <c r="T67" s="22">
        <v>3.62</v>
      </c>
      <c r="V67" s="5" t="str">
        <f aca="true" t="shared" si="55" ref="V67:V78">Y67</f>
        <v>Millie Hayhurst</v>
      </c>
      <c r="W67" s="20">
        <v>5</v>
      </c>
      <c r="X67" s="21">
        <v>38</v>
      </c>
      <c r="Y67" s="1" t="str">
        <f t="shared" si="49"/>
        <v>Millie Hayhurst</v>
      </c>
      <c r="Z67" s="1" t="str">
        <f t="shared" si="50"/>
        <v>Highdown</v>
      </c>
      <c r="AA67" s="22">
        <v>5.82</v>
      </c>
      <c r="AC67" s="5">
        <f>AF67</f>
        <v>0</v>
      </c>
      <c r="AD67" s="25">
        <v>8</v>
      </c>
      <c r="AE67" s="25"/>
      <c r="AF67" s="1">
        <f t="shared" si="43"/>
        <v>0</v>
      </c>
      <c r="AG67" s="1">
        <f t="shared" si="44"/>
        <v>0</v>
      </c>
      <c r="AH67" s="27"/>
      <c r="AI67" s="28"/>
    </row>
    <row r="68" spans="1:35" ht="15" customHeight="1">
      <c r="A68" s="5" t="str">
        <f t="shared" si="14"/>
        <v>Daisy  Forder</v>
      </c>
      <c r="B68" s="25">
        <v>4</v>
      </c>
      <c r="C68" s="25">
        <v>44</v>
      </c>
      <c r="D68" s="1" t="str">
        <f t="shared" si="51"/>
        <v>Daisy  Forder</v>
      </c>
      <c r="E68" s="1" t="str">
        <f t="shared" si="52"/>
        <v>Charters</v>
      </c>
      <c r="F68" s="26">
        <v>16</v>
      </c>
      <c r="H68" s="5" t="str">
        <f t="shared" si="53"/>
        <v>Annabel Bee</v>
      </c>
      <c r="I68" s="20">
        <v>6</v>
      </c>
      <c r="J68" s="21">
        <v>36</v>
      </c>
      <c r="K68" s="1" t="str">
        <f t="shared" si="45"/>
        <v>Annabel Bee</v>
      </c>
      <c r="L68" s="1" t="str">
        <f t="shared" si="46"/>
        <v>Highdown</v>
      </c>
      <c r="M68" s="22">
        <v>1.17</v>
      </c>
      <c r="O68" s="5" t="str">
        <f t="shared" si="54"/>
        <v>Evie  Chappell </v>
      </c>
      <c r="P68" s="20">
        <v>6</v>
      </c>
      <c r="Q68" s="21">
        <v>30</v>
      </c>
      <c r="R68" s="1" t="str">
        <f t="shared" si="47"/>
        <v>Evie  Chappell </v>
      </c>
      <c r="S68" s="1" t="str">
        <f t="shared" si="48"/>
        <v>St Mary's</v>
      </c>
      <c r="T68" s="22">
        <v>3.62</v>
      </c>
      <c r="V68" s="5" t="str">
        <f t="shared" si="55"/>
        <v>Aisha Saidykhan</v>
      </c>
      <c r="W68" s="20">
        <v>6</v>
      </c>
      <c r="X68" s="21">
        <v>40</v>
      </c>
      <c r="Y68" s="1" t="str">
        <f t="shared" si="49"/>
        <v>Aisha Saidykhan</v>
      </c>
      <c r="Z68" s="1" t="str">
        <f t="shared" si="50"/>
        <v>Highdown</v>
      </c>
      <c r="AA68" s="22">
        <v>5.08</v>
      </c>
      <c r="AC68" s="5">
        <f>AF68</f>
        <v>0</v>
      </c>
      <c r="AD68" s="25">
        <v>9</v>
      </c>
      <c r="AE68" s="18"/>
      <c r="AF68" s="1">
        <f t="shared" si="43"/>
        <v>0</v>
      </c>
      <c r="AG68" s="1">
        <f t="shared" si="44"/>
        <v>0</v>
      </c>
      <c r="AH68" s="23"/>
      <c r="AI68" s="28"/>
    </row>
    <row r="69" spans="1:35" ht="15" customHeight="1">
      <c r="A69" s="5" t="str">
        <f aca="true" t="shared" si="56" ref="A69:A92">D69</f>
        <v>Millie Hayhurst</v>
      </c>
      <c r="B69" s="25">
        <v>5</v>
      </c>
      <c r="C69" s="25">
        <v>38</v>
      </c>
      <c r="D69" s="1" t="str">
        <f t="shared" si="51"/>
        <v>Millie Hayhurst</v>
      </c>
      <c r="E69" s="1" t="str">
        <f t="shared" si="52"/>
        <v>Highdown</v>
      </c>
      <c r="F69" s="26">
        <v>16.9</v>
      </c>
      <c r="H69" s="5" t="str">
        <f t="shared" si="53"/>
        <v>Aisha Saidykhan</v>
      </c>
      <c r="I69" s="20">
        <v>7</v>
      </c>
      <c r="J69" s="21">
        <v>40</v>
      </c>
      <c r="K69" s="1" t="str">
        <f t="shared" si="45"/>
        <v>Aisha Saidykhan</v>
      </c>
      <c r="L69" s="1" t="str">
        <f t="shared" si="46"/>
        <v>Highdown</v>
      </c>
      <c r="M69" s="22">
        <v>1.02</v>
      </c>
      <c r="O69" s="5" t="str">
        <f t="shared" si="54"/>
        <v>Aisha Saidykhan</v>
      </c>
      <c r="P69" s="20">
        <v>7</v>
      </c>
      <c r="Q69" s="21">
        <v>40</v>
      </c>
      <c r="R69" s="1" t="str">
        <f t="shared" si="47"/>
        <v>Aisha Saidykhan</v>
      </c>
      <c r="S69" s="1" t="str">
        <f t="shared" si="48"/>
        <v>Highdown</v>
      </c>
      <c r="T69" s="22">
        <v>2.99</v>
      </c>
      <c r="V69" s="5" t="str">
        <f t="shared" si="55"/>
        <v>Annabel Bee</v>
      </c>
      <c r="W69" s="20">
        <v>7</v>
      </c>
      <c r="X69" s="21">
        <v>36</v>
      </c>
      <c r="Y69" s="1" t="str">
        <f t="shared" si="49"/>
        <v>Annabel Bee</v>
      </c>
      <c r="Z69" s="1" t="str">
        <f t="shared" si="50"/>
        <v>Highdown</v>
      </c>
      <c r="AA69" s="22">
        <v>5.01</v>
      </c>
      <c r="AC69" s="5">
        <f>AF69</f>
        <v>0</v>
      </c>
      <c r="AD69" s="25">
        <v>10</v>
      </c>
      <c r="AE69" s="25"/>
      <c r="AF69" s="1">
        <f t="shared" si="43"/>
        <v>0</v>
      </c>
      <c r="AG69" s="1">
        <f t="shared" si="44"/>
        <v>0</v>
      </c>
      <c r="AH69" s="27"/>
      <c r="AI69" s="28"/>
    </row>
    <row r="70" spans="1:35" ht="15" customHeight="1">
      <c r="A70" s="5" t="str">
        <f t="shared" si="56"/>
        <v>Aisha Saidykhan</v>
      </c>
      <c r="B70" s="25">
        <v>6</v>
      </c>
      <c r="C70" s="25">
        <v>40</v>
      </c>
      <c r="D70" s="1" t="str">
        <f t="shared" si="51"/>
        <v>Aisha Saidykhan</v>
      </c>
      <c r="E70" s="1" t="str">
        <f t="shared" si="52"/>
        <v>Highdown</v>
      </c>
      <c r="F70" s="26">
        <v>17.6</v>
      </c>
      <c r="H70" s="5">
        <f t="shared" si="53"/>
        <v>0</v>
      </c>
      <c r="I70" s="20">
        <v>8</v>
      </c>
      <c r="J70" s="21"/>
      <c r="K70" s="1">
        <f aca="true" t="shared" si="57" ref="K70:K78">_xlfn.IFERROR(VLOOKUP($J70,U15_Girls,2,FALSE),0)</f>
        <v>0</v>
      </c>
      <c r="L70" s="1">
        <f aca="true" t="shared" si="58" ref="L70:L78">_xlfn.IFERROR(VLOOKUP($J70,U15_Girls,3,FALSE),0)</f>
        <v>0</v>
      </c>
      <c r="M70" s="22"/>
      <c r="O70" s="5">
        <f t="shared" si="54"/>
        <v>0</v>
      </c>
      <c r="P70" s="20">
        <v>8</v>
      </c>
      <c r="Q70" s="21"/>
      <c r="R70" s="1">
        <f aca="true" t="shared" si="59" ref="R70:R78">_xlfn.IFERROR(VLOOKUP($Q70,U15_Girls,2,FALSE),0)</f>
        <v>0</v>
      </c>
      <c r="S70" s="1">
        <f aca="true" t="shared" si="60" ref="S70:S78">_xlfn.IFERROR(VLOOKUP($Q70,U15_Girls,3,FALSE),0)</f>
        <v>0</v>
      </c>
      <c r="T70" s="22"/>
      <c r="V70" s="5">
        <f t="shared" si="55"/>
        <v>0</v>
      </c>
      <c r="W70" s="20">
        <v>8</v>
      </c>
      <c r="X70" s="21"/>
      <c r="Y70" s="1">
        <f aca="true" t="shared" si="61" ref="Y70:Y78">_xlfn.IFERROR(VLOOKUP($X70,U15_Girls,2,FALSE),0)</f>
        <v>0</v>
      </c>
      <c r="Z70" s="1">
        <f aca="true" t="shared" si="62" ref="Z70:Z78">_xlfn.IFERROR(VLOOKUP($X70,U15_Girls,3,FALSE),0)</f>
        <v>0</v>
      </c>
      <c r="AA70" s="22"/>
      <c r="AC70" s="5">
        <f>AF70</f>
        <v>0</v>
      </c>
      <c r="AD70" s="25">
        <v>11</v>
      </c>
      <c r="AE70" s="25"/>
      <c r="AF70" s="1">
        <f t="shared" si="43"/>
        <v>0</v>
      </c>
      <c r="AG70" s="1">
        <f t="shared" si="44"/>
        <v>0</v>
      </c>
      <c r="AH70" s="27"/>
      <c r="AI70" s="28"/>
    </row>
    <row r="71" spans="1:35" ht="15" customHeight="1">
      <c r="A71" s="5">
        <f t="shared" si="56"/>
        <v>0</v>
      </c>
      <c r="B71" s="25">
        <v>7</v>
      </c>
      <c r="C71" s="25"/>
      <c r="D71" s="1">
        <f t="shared" si="51"/>
        <v>0</v>
      </c>
      <c r="E71" s="1">
        <f t="shared" si="52"/>
        <v>0</v>
      </c>
      <c r="F71" s="26"/>
      <c r="H71" s="5">
        <f t="shared" si="53"/>
        <v>0</v>
      </c>
      <c r="I71" s="20">
        <v>9</v>
      </c>
      <c r="J71" s="21"/>
      <c r="K71" s="1">
        <f t="shared" si="57"/>
        <v>0</v>
      </c>
      <c r="L71" s="1">
        <f t="shared" si="58"/>
        <v>0</v>
      </c>
      <c r="M71" s="22"/>
      <c r="O71" s="5">
        <f t="shared" si="54"/>
        <v>0</v>
      </c>
      <c r="P71" s="20">
        <v>9</v>
      </c>
      <c r="Q71" s="21"/>
      <c r="R71" s="1">
        <f t="shared" si="59"/>
        <v>0</v>
      </c>
      <c r="S71" s="1">
        <f t="shared" si="60"/>
        <v>0</v>
      </c>
      <c r="T71" s="22"/>
      <c r="V71" s="5">
        <f t="shared" si="55"/>
        <v>0</v>
      </c>
      <c r="W71" s="20">
        <v>9</v>
      </c>
      <c r="X71" s="21"/>
      <c r="Y71" s="1">
        <f t="shared" si="61"/>
        <v>0</v>
      </c>
      <c r="Z71" s="1">
        <f t="shared" si="62"/>
        <v>0</v>
      </c>
      <c r="AA71" s="22"/>
      <c r="AC71" s="5">
        <f>AF71</f>
        <v>0</v>
      </c>
      <c r="AD71" s="25">
        <v>12</v>
      </c>
      <c r="AE71" s="25"/>
      <c r="AF71" s="1">
        <f t="shared" si="43"/>
        <v>0</v>
      </c>
      <c r="AG71" s="1">
        <f t="shared" si="44"/>
        <v>0</v>
      </c>
      <c r="AH71" s="27"/>
      <c r="AI71" s="28"/>
    </row>
    <row r="72" spans="1:27" ht="15" customHeight="1">
      <c r="A72" s="5">
        <f t="shared" si="56"/>
        <v>0</v>
      </c>
      <c r="B72" s="25">
        <v>8</v>
      </c>
      <c r="C72" s="25"/>
      <c r="D72" s="1">
        <f t="shared" si="51"/>
        <v>0</v>
      </c>
      <c r="E72" s="1">
        <f t="shared" si="52"/>
        <v>0</v>
      </c>
      <c r="F72" s="26"/>
      <c r="H72" s="5">
        <f t="shared" si="53"/>
        <v>0</v>
      </c>
      <c r="I72" s="20">
        <v>10</v>
      </c>
      <c r="J72" s="21"/>
      <c r="K72" s="1">
        <f t="shared" si="57"/>
        <v>0</v>
      </c>
      <c r="L72" s="1">
        <f t="shared" si="58"/>
        <v>0</v>
      </c>
      <c r="M72" s="22"/>
      <c r="O72" s="5">
        <f t="shared" si="54"/>
        <v>0</v>
      </c>
      <c r="P72" s="20">
        <v>10</v>
      </c>
      <c r="Q72" s="21"/>
      <c r="R72" s="1">
        <f t="shared" si="59"/>
        <v>0</v>
      </c>
      <c r="S72" s="1">
        <f t="shared" si="60"/>
        <v>0</v>
      </c>
      <c r="T72" s="22"/>
      <c r="V72" s="5">
        <f t="shared" si="55"/>
        <v>0</v>
      </c>
      <c r="W72" s="20">
        <v>10</v>
      </c>
      <c r="X72" s="21"/>
      <c r="Y72" s="1">
        <f t="shared" si="61"/>
        <v>0</v>
      </c>
      <c r="Z72" s="1">
        <f t="shared" si="62"/>
        <v>0</v>
      </c>
      <c r="AA72" s="22"/>
    </row>
    <row r="73" spans="1:27" ht="15" customHeight="1">
      <c r="A73" s="5">
        <f t="shared" si="56"/>
        <v>0</v>
      </c>
      <c r="H73" s="5">
        <f t="shared" si="53"/>
        <v>0</v>
      </c>
      <c r="I73" s="20">
        <v>11</v>
      </c>
      <c r="J73" s="21"/>
      <c r="K73" s="1">
        <f t="shared" si="57"/>
        <v>0</v>
      </c>
      <c r="L73" s="1">
        <f t="shared" si="58"/>
        <v>0</v>
      </c>
      <c r="M73" s="22"/>
      <c r="O73" s="5">
        <f t="shared" si="54"/>
        <v>0</v>
      </c>
      <c r="P73" s="20">
        <v>11</v>
      </c>
      <c r="Q73" s="21"/>
      <c r="R73" s="1">
        <f t="shared" si="59"/>
        <v>0</v>
      </c>
      <c r="S73" s="1">
        <f t="shared" si="60"/>
        <v>0</v>
      </c>
      <c r="T73" s="22"/>
      <c r="V73" s="5">
        <f t="shared" si="55"/>
        <v>0</v>
      </c>
      <c r="W73" s="20">
        <v>11</v>
      </c>
      <c r="X73" s="21"/>
      <c r="Y73" s="1">
        <f t="shared" si="61"/>
        <v>0</v>
      </c>
      <c r="Z73" s="1">
        <f t="shared" si="62"/>
        <v>0</v>
      </c>
      <c r="AA73" s="22"/>
    </row>
    <row r="74" spans="1:27" ht="15" customHeight="1">
      <c r="A74" s="5" t="str">
        <f t="shared" si="56"/>
        <v>Heat 8</v>
      </c>
      <c r="B74" s="12" t="s">
        <v>12</v>
      </c>
      <c r="C74" s="13" t="s">
        <v>13</v>
      </c>
      <c r="D74" s="14" t="s">
        <v>29</v>
      </c>
      <c r="E74" s="14"/>
      <c r="F74" s="15"/>
      <c r="H74" s="5">
        <f t="shared" si="53"/>
        <v>0</v>
      </c>
      <c r="I74" s="20">
        <v>12</v>
      </c>
      <c r="J74" s="21"/>
      <c r="K74" s="1">
        <f t="shared" si="57"/>
        <v>0</v>
      </c>
      <c r="L74" s="1">
        <f t="shared" si="58"/>
        <v>0</v>
      </c>
      <c r="M74" s="22"/>
      <c r="O74" s="5">
        <f t="shared" si="54"/>
        <v>0</v>
      </c>
      <c r="P74" s="20">
        <v>12</v>
      </c>
      <c r="Q74" s="21"/>
      <c r="R74" s="1">
        <f t="shared" si="59"/>
        <v>0</v>
      </c>
      <c r="S74" s="1">
        <f t="shared" si="60"/>
        <v>0</v>
      </c>
      <c r="T74" s="22"/>
      <c r="V74" s="5">
        <f t="shared" si="55"/>
        <v>0</v>
      </c>
      <c r="W74" s="20">
        <v>12</v>
      </c>
      <c r="X74" s="21"/>
      <c r="Y74" s="1">
        <f t="shared" si="61"/>
        <v>0</v>
      </c>
      <c r="Z74" s="1">
        <f t="shared" si="62"/>
        <v>0</v>
      </c>
      <c r="AA74" s="22"/>
    </row>
    <row r="75" spans="1:27" ht="15" customHeight="1">
      <c r="A75" s="5">
        <f t="shared" si="56"/>
        <v>0</v>
      </c>
      <c r="B75" s="18">
        <v>1</v>
      </c>
      <c r="C75" s="18"/>
      <c r="D75" s="1">
        <f aca="true" t="shared" si="63" ref="D75:D82">_xlfn.IFERROR(VLOOKUP($C75,U15_Girls,2,FALSE),0)</f>
        <v>0</v>
      </c>
      <c r="E75" s="1">
        <f aca="true" t="shared" si="64" ref="E75:E82">_xlfn.IFERROR(VLOOKUP($C75,U15_Girls,3,FALSE),0)</f>
        <v>0</v>
      </c>
      <c r="F75" s="19"/>
      <c r="H75" s="5">
        <f t="shared" si="53"/>
        <v>0</v>
      </c>
      <c r="I75" s="20">
        <v>13</v>
      </c>
      <c r="J75" s="21"/>
      <c r="K75" s="1">
        <f t="shared" si="57"/>
        <v>0</v>
      </c>
      <c r="L75" s="1">
        <f t="shared" si="58"/>
        <v>0</v>
      </c>
      <c r="M75" s="22"/>
      <c r="O75" s="5">
        <f t="shared" si="54"/>
        <v>0</v>
      </c>
      <c r="P75" s="20">
        <v>13</v>
      </c>
      <c r="Q75" s="21"/>
      <c r="R75" s="1">
        <f t="shared" si="59"/>
        <v>0</v>
      </c>
      <c r="S75" s="1">
        <f t="shared" si="60"/>
        <v>0</v>
      </c>
      <c r="T75" s="22"/>
      <c r="V75" s="5">
        <f t="shared" si="55"/>
        <v>0</v>
      </c>
      <c r="W75" s="20">
        <v>13</v>
      </c>
      <c r="X75" s="21"/>
      <c r="Y75" s="1">
        <f t="shared" si="61"/>
        <v>0</v>
      </c>
      <c r="Z75" s="1">
        <f t="shared" si="62"/>
        <v>0</v>
      </c>
      <c r="AA75" s="22"/>
    </row>
    <row r="76" spans="1:27" ht="15" customHeight="1">
      <c r="A76" s="5">
        <f t="shared" si="56"/>
        <v>0</v>
      </c>
      <c r="B76" s="25">
        <v>2</v>
      </c>
      <c r="C76" s="25"/>
      <c r="D76" s="1">
        <f t="shared" si="63"/>
        <v>0</v>
      </c>
      <c r="E76" s="1">
        <f t="shared" si="64"/>
        <v>0</v>
      </c>
      <c r="F76" s="26"/>
      <c r="H76" s="5">
        <f t="shared" si="53"/>
        <v>0</v>
      </c>
      <c r="I76" s="20">
        <v>14</v>
      </c>
      <c r="J76" s="21"/>
      <c r="K76" s="1">
        <f t="shared" si="57"/>
        <v>0</v>
      </c>
      <c r="L76" s="1">
        <f t="shared" si="58"/>
        <v>0</v>
      </c>
      <c r="M76" s="22"/>
      <c r="O76" s="5">
        <f t="shared" si="54"/>
        <v>0</v>
      </c>
      <c r="P76" s="20">
        <v>14</v>
      </c>
      <c r="Q76" s="21"/>
      <c r="R76" s="1">
        <f t="shared" si="59"/>
        <v>0</v>
      </c>
      <c r="S76" s="1">
        <f t="shared" si="60"/>
        <v>0</v>
      </c>
      <c r="T76" s="22"/>
      <c r="V76" s="5">
        <f t="shared" si="55"/>
        <v>0</v>
      </c>
      <c r="W76" s="20">
        <v>14</v>
      </c>
      <c r="X76" s="21"/>
      <c r="Y76" s="1">
        <f t="shared" si="61"/>
        <v>0</v>
      </c>
      <c r="Z76" s="1">
        <f t="shared" si="62"/>
        <v>0</v>
      </c>
      <c r="AA76" s="22"/>
    </row>
    <row r="77" spans="1:27" ht="15" customHeight="1">
      <c r="A77" s="5">
        <f t="shared" si="56"/>
        <v>0</v>
      </c>
      <c r="B77" s="25">
        <v>3</v>
      </c>
      <c r="C77" s="25"/>
      <c r="D77" s="1">
        <f t="shared" si="63"/>
        <v>0</v>
      </c>
      <c r="E77" s="1">
        <f t="shared" si="64"/>
        <v>0</v>
      </c>
      <c r="F77" s="26"/>
      <c r="H77" s="5">
        <f t="shared" si="53"/>
        <v>0</v>
      </c>
      <c r="I77" s="20">
        <v>15</v>
      </c>
      <c r="J77" s="21"/>
      <c r="K77" s="1">
        <f t="shared" si="57"/>
        <v>0</v>
      </c>
      <c r="L77" s="1">
        <f t="shared" si="58"/>
        <v>0</v>
      </c>
      <c r="M77" s="22"/>
      <c r="O77" s="5">
        <f t="shared" si="54"/>
        <v>0</v>
      </c>
      <c r="P77" s="20">
        <v>15</v>
      </c>
      <c r="Q77" s="21"/>
      <c r="R77" s="1">
        <f t="shared" si="59"/>
        <v>0</v>
      </c>
      <c r="S77" s="1">
        <f t="shared" si="60"/>
        <v>0</v>
      </c>
      <c r="T77" s="22"/>
      <c r="V77" s="5">
        <f t="shared" si="55"/>
        <v>0</v>
      </c>
      <c r="W77" s="20">
        <v>15</v>
      </c>
      <c r="X77" s="21"/>
      <c r="Y77" s="1">
        <f t="shared" si="61"/>
        <v>0</v>
      </c>
      <c r="Z77" s="1">
        <f t="shared" si="62"/>
        <v>0</v>
      </c>
      <c r="AA77" s="22"/>
    </row>
    <row r="78" spans="1:27" ht="15" customHeight="1">
      <c r="A78" s="5">
        <f t="shared" si="56"/>
        <v>0</v>
      </c>
      <c r="B78" s="25">
        <v>4</v>
      </c>
      <c r="C78" s="25"/>
      <c r="D78" s="1">
        <f t="shared" si="63"/>
        <v>0</v>
      </c>
      <c r="E78" s="1">
        <f t="shared" si="64"/>
        <v>0</v>
      </c>
      <c r="F78" s="26"/>
      <c r="H78" s="5">
        <f t="shared" si="53"/>
        <v>0</v>
      </c>
      <c r="I78" s="20">
        <v>16</v>
      </c>
      <c r="J78" s="21"/>
      <c r="K78" s="1">
        <f t="shared" si="57"/>
        <v>0</v>
      </c>
      <c r="L78" s="1">
        <f t="shared" si="58"/>
        <v>0</v>
      </c>
      <c r="M78" s="22"/>
      <c r="O78" s="5">
        <f t="shared" si="54"/>
        <v>0</v>
      </c>
      <c r="P78" s="20">
        <v>16</v>
      </c>
      <c r="Q78" s="21"/>
      <c r="R78" s="1">
        <f t="shared" si="59"/>
        <v>0</v>
      </c>
      <c r="S78" s="1">
        <f t="shared" si="60"/>
        <v>0</v>
      </c>
      <c r="T78" s="22"/>
      <c r="V78" s="5">
        <f t="shared" si="55"/>
        <v>0</v>
      </c>
      <c r="W78" s="20">
        <v>16</v>
      </c>
      <c r="X78" s="21"/>
      <c r="Y78" s="1">
        <f t="shared" si="61"/>
        <v>0</v>
      </c>
      <c r="Z78" s="1">
        <f t="shared" si="62"/>
        <v>0</v>
      </c>
      <c r="AA78" s="22"/>
    </row>
    <row r="79" spans="1:6" ht="15" customHeight="1">
      <c r="A79" s="5">
        <f t="shared" si="56"/>
        <v>0</v>
      </c>
      <c r="B79" s="25">
        <v>5</v>
      </c>
      <c r="C79" s="25"/>
      <c r="D79" s="1">
        <f t="shared" si="63"/>
        <v>0</v>
      </c>
      <c r="E79" s="1">
        <f t="shared" si="64"/>
        <v>0</v>
      </c>
      <c r="F79" s="26"/>
    </row>
    <row r="80" spans="1:6" ht="15" customHeight="1">
      <c r="A80" s="5">
        <f t="shared" si="56"/>
        <v>0</v>
      </c>
      <c r="B80" s="25">
        <v>6</v>
      </c>
      <c r="C80" s="25"/>
      <c r="D80" s="1">
        <f t="shared" si="63"/>
        <v>0</v>
      </c>
      <c r="E80" s="1">
        <f t="shared" si="64"/>
        <v>0</v>
      </c>
      <c r="F80" s="26"/>
    </row>
    <row r="81" spans="1:6" ht="15" customHeight="1">
      <c r="A81" s="5">
        <f t="shared" si="56"/>
        <v>0</v>
      </c>
      <c r="B81" s="25">
        <v>7</v>
      </c>
      <c r="C81" s="25"/>
      <c r="D81" s="1">
        <f t="shared" si="63"/>
        <v>0</v>
      </c>
      <c r="E81" s="1">
        <f t="shared" si="64"/>
        <v>0</v>
      </c>
      <c r="F81" s="26"/>
    </row>
    <row r="82" spans="1:6" ht="15" customHeight="1">
      <c r="A82" s="5">
        <f t="shared" si="56"/>
        <v>0</v>
      </c>
      <c r="B82" s="25">
        <v>8</v>
      </c>
      <c r="C82" s="25"/>
      <c r="D82" s="1">
        <f t="shared" si="63"/>
        <v>0</v>
      </c>
      <c r="E82" s="1">
        <f t="shared" si="64"/>
        <v>0</v>
      </c>
      <c r="F82" s="26"/>
    </row>
    <row r="83" ht="15" customHeight="1">
      <c r="A83" s="5">
        <f t="shared" si="56"/>
        <v>0</v>
      </c>
    </row>
    <row r="84" spans="1:6" ht="15" customHeight="1">
      <c r="A84" s="5" t="str">
        <f t="shared" si="56"/>
        <v>Heat 9</v>
      </c>
      <c r="B84" s="12" t="s">
        <v>12</v>
      </c>
      <c r="C84" s="13" t="s">
        <v>13</v>
      </c>
      <c r="D84" s="14" t="s">
        <v>30</v>
      </c>
      <c r="E84" s="14"/>
      <c r="F84" s="15"/>
    </row>
    <row r="85" spans="1:6" ht="15" customHeight="1">
      <c r="A85" s="5">
        <f t="shared" si="56"/>
        <v>0</v>
      </c>
      <c r="B85" s="18">
        <v>1</v>
      </c>
      <c r="C85" s="18"/>
      <c r="D85" s="1">
        <f aca="true" t="shared" si="65" ref="D85:D92">_xlfn.IFERROR(VLOOKUP($C85,U15_Girls,2,FALSE),0)</f>
        <v>0</v>
      </c>
      <c r="E85" s="1">
        <f aca="true" t="shared" si="66" ref="E85:E92">_xlfn.IFERROR(VLOOKUP($C85,U15_Girls,3,FALSE),0)</f>
        <v>0</v>
      </c>
      <c r="F85" s="19"/>
    </row>
    <row r="86" spans="1:6" ht="15" customHeight="1">
      <c r="A86" s="5">
        <f t="shared" si="56"/>
        <v>0</v>
      </c>
      <c r="B86" s="25">
        <v>2</v>
      </c>
      <c r="C86" s="25"/>
      <c r="D86" s="1">
        <f t="shared" si="65"/>
        <v>0</v>
      </c>
      <c r="E86" s="1">
        <f t="shared" si="66"/>
        <v>0</v>
      </c>
      <c r="F86" s="26"/>
    </row>
    <row r="87" spans="1:6" ht="15" customHeight="1">
      <c r="A87" s="5">
        <f t="shared" si="56"/>
        <v>0</v>
      </c>
      <c r="B87" s="25">
        <v>3</v>
      </c>
      <c r="C87" s="25"/>
      <c r="D87" s="1">
        <f t="shared" si="65"/>
        <v>0</v>
      </c>
      <c r="E87" s="1">
        <f t="shared" si="66"/>
        <v>0</v>
      </c>
      <c r="F87" s="26"/>
    </row>
    <row r="88" spans="1:6" ht="15" customHeight="1">
      <c r="A88" s="5">
        <f t="shared" si="56"/>
        <v>0</v>
      </c>
      <c r="B88" s="25">
        <v>4</v>
      </c>
      <c r="C88" s="25"/>
      <c r="D88" s="1">
        <f t="shared" si="65"/>
        <v>0</v>
      </c>
      <c r="E88" s="1">
        <f t="shared" si="66"/>
        <v>0</v>
      </c>
      <c r="F88" s="26"/>
    </row>
    <row r="89" spans="1:6" ht="15" customHeight="1">
      <c r="A89" s="5">
        <f t="shared" si="56"/>
        <v>0</v>
      </c>
      <c r="B89" s="25">
        <v>5</v>
      </c>
      <c r="C89" s="25"/>
      <c r="D89" s="1">
        <f t="shared" si="65"/>
        <v>0</v>
      </c>
      <c r="E89" s="1">
        <f t="shared" si="66"/>
        <v>0</v>
      </c>
      <c r="F89" s="26"/>
    </row>
    <row r="90" spans="1:6" ht="15" customHeight="1">
      <c r="A90" s="5">
        <f t="shared" si="56"/>
        <v>0</v>
      </c>
      <c r="B90" s="25">
        <v>6</v>
      </c>
      <c r="C90" s="25"/>
      <c r="D90" s="1">
        <f t="shared" si="65"/>
        <v>0</v>
      </c>
      <c r="E90" s="1">
        <f t="shared" si="66"/>
        <v>0</v>
      </c>
      <c r="F90" s="26"/>
    </row>
    <row r="91" spans="1:6" ht="15" customHeight="1">
      <c r="A91" s="5">
        <f t="shared" si="56"/>
        <v>0</v>
      </c>
      <c r="B91" s="25">
        <v>7</v>
      </c>
      <c r="C91" s="25"/>
      <c r="D91" s="1">
        <f t="shared" si="65"/>
        <v>0</v>
      </c>
      <c r="E91" s="1">
        <f t="shared" si="66"/>
        <v>0</v>
      </c>
      <c r="F91" s="26"/>
    </row>
    <row r="92" spans="1:6" ht="15" customHeight="1">
      <c r="A92" s="5">
        <f t="shared" si="56"/>
        <v>0</v>
      </c>
      <c r="B92" s="25">
        <v>8</v>
      </c>
      <c r="C92" s="25"/>
      <c r="D92" s="1">
        <f t="shared" si="65"/>
        <v>0</v>
      </c>
      <c r="E92" s="1">
        <f t="shared" si="66"/>
        <v>0</v>
      </c>
      <c r="F92" s="26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>
      <c r="B241" s="34"/>
    </row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>
      <c r="A314" s="5">
        <f>D315</f>
        <v>0</v>
      </c>
    </row>
    <row r="315" ht="15" customHeight="1">
      <c r="B315" s="34"/>
    </row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>
      <c r="B387" s="34"/>
    </row>
    <row r="388" ht="15" customHeight="1">
      <c r="B388" s="34"/>
    </row>
    <row r="389" ht="15" customHeight="1">
      <c r="B389" s="34"/>
    </row>
    <row r="390" ht="15" customHeight="1">
      <c r="B390" s="34"/>
    </row>
    <row r="391" ht="15" customHeight="1">
      <c r="B391" s="34"/>
    </row>
    <row r="392" ht="15" customHeight="1">
      <c r="B392" s="34"/>
    </row>
    <row r="393" ht="15" customHeight="1">
      <c r="B393" s="34"/>
    </row>
    <row r="394" ht="15" customHeight="1">
      <c r="B394" s="34"/>
    </row>
    <row r="395" ht="15" customHeight="1">
      <c r="B395" s="34"/>
    </row>
    <row r="396" ht="15" customHeight="1">
      <c r="B396" s="34"/>
    </row>
    <row r="397" ht="15" customHeight="1">
      <c r="B397" s="34"/>
    </row>
    <row r="398" ht="15" customHeight="1">
      <c r="B398" s="34"/>
    </row>
    <row r="399" ht="15" customHeight="1">
      <c r="B399" s="34"/>
    </row>
    <row r="400" ht="15" customHeight="1">
      <c r="B400" s="34"/>
    </row>
    <row r="401" ht="15" customHeight="1">
      <c r="B401" s="34"/>
    </row>
    <row r="402" ht="15" customHeight="1">
      <c r="B402" s="34"/>
    </row>
    <row r="403" ht="15" customHeight="1">
      <c r="B403" s="34"/>
    </row>
    <row r="404" ht="15" customHeight="1">
      <c r="B404" s="34"/>
    </row>
    <row r="405" ht="15" customHeight="1">
      <c r="B405" s="34"/>
    </row>
    <row r="406" ht="15" customHeight="1">
      <c r="B406" s="34"/>
    </row>
    <row r="407" ht="15" customHeight="1">
      <c r="B407" s="34"/>
    </row>
    <row r="408" ht="15" customHeight="1">
      <c r="B408" s="34"/>
    </row>
    <row r="409" ht="15" customHeight="1">
      <c r="B409" s="34"/>
    </row>
    <row r="410" ht="15" customHeight="1">
      <c r="B410" s="34"/>
    </row>
    <row r="411" ht="15" customHeight="1">
      <c r="B411" s="34"/>
    </row>
    <row r="412" ht="15" customHeight="1">
      <c r="B412" s="34"/>
    </row>
    <row r="413" ht="15" customHeight="1">
      <c r="B413" s="34"/>
    </row>
    <row r="414" ht="15" customHeight="1">
      <c r="B414" s="34"/>
    </row>
    <row r="415" ht="15" customHeight="1">
      <c r="B415" s="34"/>
    </row>
    <row r="416" ht="15" customHeight="1">
      <c r="B416" s="34"/>
    </row>
    <row r="417" ht="15" customHeight="1">
      <c r="B417" s="34"/>
    </row>
    <row r="418" ht="15" customHeight="1">
      <c r="B418" s="34"/>
    </row>
    <row r="419" ht="15" customHeight="1">
      <c r="B419" s="34"/>
    </row>
    <row r="420" ht="15" customHeight="1">
      <c r="B420" s="34"/>
    </row>
    <row r="421" ht="15" customHeight="1">
      <c r="B421" s="34"/>
    </row>
    <row r="422" ht="15" customHeight="1">
      <c r="B422" s="34"/>
    </row>
    <row r="423" ht="15" customHeight="1">
      <c r="B423" s="34"/>
    </row>
    <row r="424" ht="15" customHeight="1">
      <c r="B424" s="34"/>
    </row>
    <row r="425" ht="15" customHeight="1">
      <c r="B425" s="34"/>
    </row>
    <row r="426" ht="15" customHeight="1">
      <c r="B426" s="34"/>
    </row>
    <row r="427" ht="15" customHeight="1">
      <c r="B427" s="34"/>
    </row>
    <row r="428" ht="15" customHeight="1">
      <c r="B428" s="34"/>
    </row>
    <row r="429" ht="15" customHeight="1">
      <c r="B429" s="34"/>
    </row>
    <row r="430" ht="15" customHeight="1">
      <c r="B430" s="34"/>
    </row>
    <row r="431" ht="15" customHeight="1">
      <c r="B431" s="34"/>
    </row>
    <row r="432" ht="15" customHeight="1">
      <c r="B432" s="34"/>
    </row>
    <row r="433" ht="15" customHeight="1">
      <c r="B433" s="34"/>
    </row>
    <row r="434" ht="15" customHeight="1">
      <c r="B434" s="34"/>
    </row>
    <row r="435" ht="15" customHeight="1">
      <c r="B435" s="34"/>
    </row>
    <row r="436" ht="15" customHeight="1">
      <c r="B436" s="34"/>
    </row>
    <row r="437" ht="15" customHeight="1">
      <c r="B437" s="34"/>
    </row>
    <row r="438" ht="15" customHeight="1">
      <c r="B438" s="34"/>
    </row>
    <row r="439" ht="15" customHeight="1">
      <c r="B439" s="34"/>
    </row>
    <row r="440" ht="15" customHeight="1">
      <c r="B440" s="34"/>
    </row>
    <row r="441" ht="15" customHeight="1">
      <c r="B441" s="34"/>
    </row>
    <row r="442" ht="15" customHeight="1">
      <c r="B442" s="34"/>
    </row>
    <row r="443" ht="15" customHeight="1">
      <c r="B443" s="34"/>
    </row>
    <row r="444" ht="15" customHeight="1">
      <c r="B444" s="34"/>
    </row>
    <row r="445" ht="15" customHeight="1">
      <c r="B445" s="34"/>
    </row>
    <row r="446" ht="15" customHeight="1">
      <c r="B446" s="34"/>
    </row>
    <row r="447" ht="15" customHeight="1">
      <c r="B447" s="34"/>
    </row>
    <row r="448" ht="15" customHeight="1">
      <c r="B448" s="34"/>
    </row>
    <row r="449" ht="15" customHeight="1">
      <c r="B449" s="34"/>
    </row>
    <row r="450" ht="15" customHeight="1">
      <c r="B450" s="34"/>
    </row>
    <row r="451" ht="15" customHeight="1">
      <c r="B451" s="34"/>
    </row>
    <row r="452" ht="15" customHeight="1">
      <c r="B452" s="34"/>
    </row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</sheetData>
  <sheetProtection/>
  <mergeCells count="5">
    <mergeCell ref="B1:F1"/>
    <mergeCell ref="I1:M1"/>
    <mergeCell ref="P1:T1"/>
    <mergeCell ref="W1:AA1"/>
    <mergeCell ref="AD1:AI1"/>
  </mergeCells>
  <printOptions/>
  <pageMargins left="0.7" right="0.7" top="0.75" bottom="0.75" header="0.3" footer="0.3"/>
  <pageSetup fitToHeight="0" horizontalDpi="600" verticalDpi="600" orientation="portrait" paperSize="9" r:id="rId1"/>
  <rowBreaks count="1" manualBreakCount="1">
    <brk id="43" max="255" man="1"/>
  </rowBreaks>
  <colBreaks count="4" manualBreakCount="4">
    <brk id="8" max="65535" man="1"/>
    <brk id="14" max="65535" man="1"/>
    <brk id="21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Y4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49" customWidth="1"/>
    <col min="2" max="2" width="20.7109375" style="50" customWidth="1"/>
    <col min="3" max="3" width="18.7109375" style="50" bestFit="1" customWidth="1"/>
    <col min="4" max="4" width="8.7109375" style="51" bestFit="1" customWidth="1"/>
    <col min="5" max="5" width="5.7109375" style="52" customWidth="1"/>
    <col min="6" max="6" width="4.28125" style="52" bestFit="1" customWidth="1"/>
    <col min="7" max="7" width="6.8515625" style="53" bestFit="1" customWidth="1"/>
    <col min="8" max="8" width="5.7109375" style="52" customWidth="1"/>
    <col min="9" max="9" width="4.28125" style="52" bestFit="1" customWidth="1"/>
    <col min="10" max="10" width="8.7109375" style="53" bestFit="1" customWidth="1"/>
    <col min="11" max="11" width="5.7109375" style="52" customWidth="1"/>
    <col min="12" max="12" width="4.28125" style="52" bestFit="1" customWidth="1"/>
    <col min="13" max="13" width="8.7109375" style="53" bestFit="1" customWidth="1"/>
    <col min="14" max="14" width="5.7109375" style="52" customWidth="1"/>
    <col min="15" max="15" width="4.28125" style="52" bestFit="1" customWidth="1"/>
    <col min="16" max="16" width="5.28125" style="54" customWidth="1"/>
    <col min="17" max="17" width="5.421875" style="51" bestFit="1" customWidth="1"/>
    <col min="18" max="18" width="5.7109375" style="55" customWidth="1"/>
    <col min="19" max="19" width="4.28125" style="55" bestFit="1" customWidth="1"/>
    <col min="20" max="20" width="2.57421875" style="56" customWidth="1"/>
    <col min="21" max="21" width="6.7109375" style="57" customWidth="1"/>
    <col min="22" max="22" width="3.00390625" style="58" customWidth="1"/>
    <col min="23" max="23" width="18.7109375" style="59" customWidth="1"/>
    <col min="24" max="24" width="4.28125" style="60" bestFit="1" customWidth="1"/>
    <col min="25" max="16384" width="9.140625" style="49" customWidth="1"/>
  </cols>
  <sheetData>
    <row r="1" spans="2:24" s="38" customFormat="1" ht="18">
      <c r="B1" s="39" t="s">
        <v>88</v>
      </c>
      <c r="C1" s="39"/>
      <c r="D1" s="40"/>
      <c r="E1" s="41"/>
      <c r="F1" s="41"/>
      <c r="G1" s="42"/>
      <c r="H1" s="41"/>
      <c r="I1" s="41"/>
      <c r="J1" s="42"/>
      <c r="K1" s="41"/>
      <c r="L1" s="41"/>
      <c r="M1" s="42"/>
      <c r="N1" s="41"/>
      <c r="O1" s="41"/>
      <c r="P1" s="41"/>
      <c r="Q1" s="40"/>
      <c r="R1" s="43"/>
      <c r="S1" s="43"/>
      <c r="T1" s="44"/>
      <c r="U1" s="45"/>
      <c r="V1" s="46"/>
      <c r="W1" s="47"/>
      <c r="X1" s="48"/>
    </row>
    <row r="3" ht="12.75">
      <c r="B3" s="50" t="s">
        <v>89</v>
      </c>
    </row>
    <row r="4" ht="13.5" thickBot="1"/>
    <row r="5" spans="2:24" s="61" customFormat="1" ht="12.75">
      <c r="B5" s="50"/>
      <c r="C5" s="50"/>
      <c r="D5" s="62" t="s">
        <v>90</v>
      </c>
      <c r="E5" s="63"/>
      <c r="F5" s="63"/>
      <c r="G5" s="64" t="s">
        <v>91</v>
      </c>
      <c r="H5" s="63"/>
      <c r="I5" s="63"/>
      <c r="J5" s="64" t="s">
        <v>92</v>
      </c>
      <c r="K5" s="63"/>
      <c r="L5" s="63"/>
      <c r="M5" s="64" t="s">
        <v>93</v>
      </c>
      <c r="N5" s="63"/>
      <c r="O5" s="65"/>
      <c r="P5" s="66" t="s">
        <v>94</v>
      </c>
      <c r="Q5" s="67"/>
      <c r="R5" s="68"/>
      <c r="S5" s="68"/>
      <c r="T5" s="69"/>
      <c r="U5" s="70" t="s">
        <v>95</v>
      </c>
      <c r="V5" s="71"/>
      <c r="X5" s="72"/>
    </row>
    <row r="6" spans="2:24" s="61" customFormat="1" ht="13.5" thickBot="1">
      <c r="B6" s="50" t="s">
        <v>96</v>
      </c>
      <c r="C6" s="50"/>
      <c r="D6" s="73" t="s">
        <v>97</v>
      </c>
      <c r="E6" s="74"/>
      <c r="F6" s="74"/>
      <c r="G6" s="75" t="s">
        <v>98</v>
      </c>
      <c r="H6" s="74"/>
      <c r="I6" s="74"/>
      <c r="J6" s="75"/>
      <c r="K6" s="74"/>
      <c r="L6" s="74"/>
      <c r="M6" s="75" t="s">
        <v>98</v>
      </c>
      <c r="N6" s="74"/>
      <c r="O6" s="74"/>
      <c r="P6" s="76" t="s">
        <v>99</v>
      </c>
      <c r="Q6" s="77" t="s">
        <v>100</v>
      </c>
      <c r="R6" s="78"/>
      <c r="S6" s="78"/>
      <c r="T6" s="79"/>
      <c r="U6" s="80" t="s">
        <v>101</v>
      </c>
      <c r="V6" s="81"/>
      <c r="X6" s="72"/>
    </row>
    <row r="7" spans="1:24" s="61" customFormat="1" ht="12.75">
      <c r="A7" s="61" t="s">
        <v>102</v>
      </c>
      <c r="B7" s="50" t="s">
        <v>103</v>
      </c>
      <c r="C7" s="50" t="s">
        <v>8</v>
      </c>
      <c r="D7" s="82" t="s">
        <v>104</v>
      </c>
      <c r="E7" s="83" t="s">
        <v>105</v>
      </c>
      <c r="F7" s="83" t="s">
        <v>5</v>
      </c>
      <c r="G7" s="84" t="s">
        <v>106</v>
      </c>
      <c r="H7" s="83" t="s">
        <v>105</v>
      </c>
      <c r="I7" s="83" t="s">
        <v>5</v>
      </c>
      <c r="J7" s="84" t="s">
        <v>107</v>
      </c>
      <c r="K7" s="83" t="s">
        <v>105</v>
      </c>
      <c r="L7" s="83" t="s">
        <v>5</v>
      </c>
      <c r="M7" s="84" t="s">
        <v>107</v>
      </c>
      <c r="N7" s="83" t="s">
        <v>105</v>
      </c>
      <c r="O7" s="83" t="s">
        <v>5</v>
      </c>
      <c r="P7" s="85" t="s">
        <v>104</v>
      </c>
      <c r="Q7" s="85"/>
      <c r="R7" s="83" t="s">
        <v>105</v>
      </c>
      <c r="S7" s="83" t="s">
        <v>5</v>
      </c>
      <c r="T7" s="86"/>
      <c r="U7" s="87"/>
      <c r="V7" s="88"/>
      <c r="W7" s="61" t="s">
        <v>103</v>
      </c>
      <c r="X7" s="72" t="s">
        <v>5</v>
      </c>
    </row>
    <row r="8" spans="1:25" ht="12.75">
      <c r="A8" s="89">
        <v>34</v>
      </c>
      <c r="B8" s="90" t="s">
        <v>31</v>
      </c>
      <c r="C8" s="90" t="s">
        <v>32</v>
      </c>
      <c r="D8" s="91">
        <f aca="true" t="shared" si="0" ref="D8:D47">_xlfn.IFERROR(VLOOKUP($B8,U15G_75m_Hurdles,6,FALSE),0)</f>
        <v>12</v>
      </c>
      <c r="E8" s="92">
        <f aca="true" t="shared" si="1" ref="E8:E47">IF(D8=0,0,VLOOKUP(D8,U15Girls75mHurdles,2,TRUE))</f>
        <v>675</v>
      </c>
      <c r="F8" s="92">
        <f>RANK(E8,E$8:E$47,0)</f>
        <v>1</v>
      </c>
      <c r="G8" s="93">
        <f aca="true" t="shared" si="2" ref="G8:G47">_xlfn.IFERROR(VLOOKUP($B8,U15G_High_Jump,6,FALSE),0)</f>
        <v>1.44</v>
      </c>
      <c r="H8" s="92">
        <f aca="true" t="shared" si="3" ref="H8:H47">IF(G8=0,0,TRUNC(1.84523*(((G8*100)-75)^1.348)))</f>
        <v>555</v>
      </c>
      <c r="I8" s="92">
        <f>RANK(H8,H$8:H$47,0)</f>
        <v>2</v>
      </c>
      <c r="J8" s="93">
        <f aca="true" t="shared" si="4" ref="J8:J47">_xlfn.IFERROR(VLOOKUP($B8,U15G_Shot,6,FALSE),0)</f>
        <v>6.83</v>
      </c>
      <c r="K8" s="92">
        <f aca="true" t="shared" si="5" ref="K8:K47">IF(J8=0,0,TRUNC(56.0211*((J8-1.5)^1.05)))</f>
        <v>324</v>
      </c>
      <c r="L8" s="92">
        <f>RANK(K8,K$8:K$47,0)</f>
        <v>12</v>
      </c>
      <c r="M8" s="93">
        <f aca="true" t="shared" si="6" ref="M8:M47">_xlfn.IFERROR(VLOOKUP($B8,U15G_Long_Jump,6,FALSE),0)</f>
        <v>4.47</v>
      </c>
      <c r="N8" s="92">
        <f aca="true" t="shared" si="7" ref="N8:N47">IF(M8=0,0,TRUNC(0.188807*(((M8*100)-210)^1.41)))</f>
        <v>421</v>
      </c>
      <c r="O8" s="92">
        <f>RANK(N8,N$8:N$47,0)</f>
        <v>5</v>
      </c>
      <c r="P8" s="94">
        <f aca="true" t="shared" si="8" ref="P8:P47">_xlfn.IFERROR(VLOOKUP($B8,U15G_800m,6,FALSE),0)</f>
        <v>2</v>
      </c>
      <c r="Q8" s="91">
        <f aca="true" t="shared" si="9" ref="Q8:Q47">_xlfn.IFERROR(VLOOKUP($B8,U15G_800m,7,FALSE),0)</f>
        <v>37.7</v>
      </c>
      <c r="R8" s="92">
        <f aca="true" t="shared" si="10" ref="R8:R47">IF(P8+Q8=0,0,TRUNC(0.11193*((254-(P8*60+Q8))^1.88)))</f>
        <v>600</v>
      </c>
      <c r="S8" s="92">
        <f>RANK(R8,R$8:R$47,0)</f>
        <v>2</v>
      </c>
      <c r="T8" s="95"/>
      <c r="U8" s="96">
        <f aca="true" t="shared" si="11" ref="U8:U47">SUM(E8,H8,K8,N8,R8)</f>
        <v>2575</v>
      </c>
      <c r="V8" s="95"/>
      <c r="W8" s="97" t="str">
        <f aca="true" t="shared" si="12" ref="W8:W47">B8</f>
        <v>Amelia  Walsh</v>
      </c>
      <c r="X8" s="98">
        <f>RANK(U8,U$8:U$47,0)</f>
        <v>1</v>
      </c>
      <c r="Y8" s="99"/>
    </row>
    <row r="9" spans="1:24" ht="12.75">
      <c r="A9" s="89">
        <v>28</v>
      </c>
      <c r="B9" s="90" t="s">
        <v>37</v>
      </c>
      <c r="C9" s="90" t="s">
        <v>38</v>
      </c>
      <c r="D9" s="91">
        <f t="shared" si="0"/>
        <v>13.2</v>
      </c>
      <c r="E9" s="100">
        <f t="shared" si="1"/>
        <v>549</v>
      </c>
      <c r="F9" s="92">
        <f>RANK(E9,E$8:E$47,0)</f>
        <v>2</v>
      </c>
      <c r="G9" s="93">
        <f t="shared" si="2"/>
        <v>1.32</v>
      </c>
      <c r="H9" s="92">
        <f t="shared" si="3"/>
        <v>429</v>
      </c>
      <c r="I9" s="92">
        <f>RANK(H9,H$8:H$47,0)</f>
        <v>9</v>
      </c>
      <c r="J9" s="93">
        <f t="shared" si="4"/>
        <v>10.33</v>
      </c>
      <c r="K9" s="92">
        <f t="shared" si="5"/>
        <v>551</v>
      </c>
      <c r="L9" s="92">
        <f>RANK(K9,K$8:K$47,0)</f>
        <v>1</v>
      </c>
      <c r="M9" s="93">
        <f t="shared" si="6"/>
        <v>4.45</v>
      </c>
      <c r="N9" s="92">
        <f t="shared" si="7"/>
        <v>416</v>
      </c>
      <c r="O9" s="92">
        <f>RANK(N9,N$8:N$47,0)</f>
        <v>6</v>
      </c>
      <c r="P9" s="94">
        <f t="shared" si="8"/>
        <v>2</v>
      </c>
      <c r="Q9" s="91">
        <f t="shared" si="9"/>
        <v>53</v>
      </c>
      <c r="R9" s="92">
        <f t="shared" si="10"/>
        <v>433</v>
      </c>
      <c r="S9" s="92">
        <f>RANK(R9,R$8:R$47,0)</f>
        <v>12</v>
      </c>
      <c r="T9" s="101"/>
      <c r="U9" s="96">
        <f t="shared" si="11"/>
        <v>2378</v>
      </c>
      <c r="V9" s="101"/>
      <c r="W9" s="97" t="str">
        <f t="shared" si="12"/>
        <v>Eden  Hill </v>
      </c>
      <c r="X9" s="98">
        <f>RANK(U9,U$8:U$47,0)</f>
        <v>2</v>
      </c>
    </row>
    <row r="10" spans="1:24" ht="12.75">
      <c r="A10" s="89">
        <v>29</v>
      </c>
      <c r="B10" s="90" t="s">
        <v>33</v>
      </c>
      <c r="C10" s="90" t="s">
        <v>34</v>
      </c>
      <c r="D10" s="91">
        <f t="shared" si="0"/>
        <v>16</v>
      </c>
      <c r="E10" s="100">
        <f t="shared" si="1"/>
        <v>327</v>
      </c>
      <c r="F10" s="92">
        <f>RANK(E10,E$8:E$47,0)</f>
        <v>22</v>
      </c>
      <c r="G10" s="93">
        <f t="shared" si="2"/>
        <v>1.47</v>
      </c>
      <c r="H10" s="92">
        <f t="shared" si="3"/>
        <v>588</v>
      </c>
      <c r="I10" s="92">
        <f>RANK(H10,H$8:H$47,0)</f>
        <v>1</v>
      </c>
      <c r="J10" s="93">
        <f t="shared" si="4"/>
        <v>8.03</v>
      </c>
      <c r="K10" s="92">
        <f t="shared" si="5"/>
        <v>401</v>
      </c>
      <c r="L10" s="92">
        <f>RANK(K10,K$8:K$47,0)</f>
        <v>3</v>
      </c>
      <c r="M10" s="93">
        <f t="shared" si="6"/>
        <v>4.83</v>
      </c>
      <c r="N10" s="92">
        <f t="shared" si="7"/>
        <v>514</v>
      </c>
      <c r="O10" s="92">
        <f>RANK(N10,N$8:N$47,0)</f>
        <v>1</v>
      </c>
      <c r="P10" s="94">
        <f t="shared" si="8"/>
        <v>2</v>
      </c>
      <c r="Q10" s="91">
        <f t="shared" si="9"/>
        <v>44</v>
      </c>
      <c r="R10" s="92">
        <f t="shared" si="10"/>
        <v>528</v>
      </c>
      <c r="S10" s="92">
        <f>RANK(R10,R$8:R$47,0)</f>
        <v>8</v>
      </c>
      <c r="T10" s="101"/>
      <c r="U10" s="96">
        <f t="shared" si="11"/>
        <v>2358</v>
      </c>
      <c r="V10" s="101"/>
      <c r="W10" s="97" t="str">
        <f t="shared" si="12"/>
        <v>Madisyn Woodley</v>
      </c>
      <c r="X10" s="98">
        <f>RANK(U10,U$8:U$47,0)</f>
        <v>3</v>
      </c>
    </row>
    <row r="11" spans="1:24" ht="12.75">
      <c r="A11" s="89">
        <v>24</v>
      </c>
      <c r="B11" s="90" t="s">
        <v>49</v>
      </c>
      <c r="C11" s="90" t="s">
        <v>50</v>
      </c>
      <c r="D11" s="91">
        <f t="shared" si="0"/>
        <v>13.8</v>
      </c>
      <c r="E11" s="100">
        <f t="shared" si="1"/>
        <v>497</v>
      </c>
      <c r="F11" s="92">
        <f>RANK(E11,E$8:E$47,0)</f>
        <v>5</v>
      </c>
      <c r="G11" s="93">
        <f t="shared" si="2"/>
        <v>1.38</v>
      </c>
      <c r="H11" s="92">
        <f t="shared" si="3"/>
        <v>491</v>
      </c>
      <c r="I11" s="92">
        <f>RANK(H11,H$8:H$47,0)</f>
        <v>4</v>
      </c>
      <c r="J11" s="93">
        <f t="shared" si="4"/>
        <v>6.25</v>
      </c>
      <c r="K11" s="92">
        <f t="shared" si="5"/>
        <v>287</v>
      </c>
      <c r="L11" s="92">
        <f>RANK(K11,K$8:K$47,0)</f>
        <v>19</v>
      </c>
      <c r="M11" s="93">
        <f t="shared" si="6"/>
        <v>4.6</v>
      </c>
      <c r="N11" s="92">
        <f t="shared" si="7"/>
        <v>454</v>
      </c>
      <c r="O11" s="92">
        <f>RANK(N11,N$8:N$47,0)</f>
        <v>3</v>
      </c>
      <c r="P11" s="94">
        <f t="shared" si="8"/>
        <v>2</v>
      </c>
      <c r="Q11" s="91">
        <f t="shared" si="9"/>
        <v>43.7</v>
      </c>
      <c r="R11" s="92">
        <f t="shared" si="10"/>
        <v>531</v>
      </c>
      <c r="S11" s="92">
        <f>RANK(R11,R$8:R$47,0)</f>
        <v>6</v>
      </c>
      <c r="T11" s="101"/>
      <c r="U11" s="96">
        <f t="shared" si="11"/>
        <v>2260</v>
      </c>
      <c r="V11" s="101"/>
      <c r="W11" s="97" t="str">
        <f t="shared" si="12"/>
        <v>Poppy Winters</v>
      </c>
      <c r="X11" s="98">
        <f>RANK(U11,U$8:U$47,0)</f>
        <v>4</v>
      </c>
    </row>
    <row r="12" spans="1:24" ht="12.75">
      <c r="A12" s="89">
        <v>23</v>
      </c>
      <c r="B12" s="90" t="s">
        <v>45</v>
      </c>
      <c r="C12" s="90" t="s">
        <v>46</v>
      </c>
      <c r="D12" s="91">
        <f t="shared" si="0"/>
        <v>14.1</v>
      </c>
      <c r="E12" s="100">
        <f t="shared" si="1"/>
        <v>471</v>
      </c>
      <c r="F12" s="92">
        <f>RANK(E12,E$8:E$47,0)</f>
        <v>9</v>
      </c>
      <c r="G12" s="93">
        <f t="shared" si="2"/>
        <v>1.26</v>
      </c>
      <c r="H12" s="92">
        <f t="shared" si="3"/>
        <v>369</v>
      </c>
      <c r="I12" s="92">
        <f>RANK(H12,H$8:H$47,0)</f>
        <v>13</v>
      </c>
      <c r="J12" s="93">
        <f t="shared" si="4"/>
        <v>8.98</v>
      </c>
      <c r="K12" s="92">
        <f t="shared" si="5"/>
        <v>463</v>
      </c>
      <c r="L12" s="92">
        <f>RANK(K12,K$8:K$47,0)</f>
        <v>2</v>
      </c>
      <c r="M12" s="93">
        <f t="shared" si="6"/>
        <v>4.69</v>
      </c>
      <c r="N12" s="92">
        <f t="shared" si="7"/>
        <v>477</v>
      </c>
      <c r="O12" s="92">
        <f>RANK(N12,N$8:N$47,0)</f>
        <v>2</v>
      </c>
      <c r="P12" s="94">
        <f t="shared" si="8"/>
        <v>3</v>
      </c>
      <c r="Q12" s="91">
        <f t="shared" si="9"/>
        <v>5.1</v>
      </c>
      <c r="R12" s="92">
        <f t="shared" si="10"/>
        <v>319</v>
      </c>
      <c r="S12" s="92">
        <f>RANK(R12,R$8:R$47,0)</f>
        <v>34</v>
      </c>
      <c r="T12" s="101"/>
      <c r="U12" s="96">
        <f t="shared" si="11"/>
        <v>2099</v>
      </c>
      <c r="V12" s="101"/>
      <c r="W12" s="97" t="str">
        <f t="shared" si="12"/>
        <v>Isla Page</v>
      </c>
      <c r="X12" s="98">
        <f>RANK(U12,U$8:U$47,0)</f>
        <v>5</v>
      </c>
    </row>
    <row r="13" spans="1:24" ht="12.75">
      <c r="A13" s="89">
        <v>35</v>
      </c>
      <c r="B13" s="90" t="s">
        <v>76</v>
      </c>
      <c r="C13" s="90" t="s">
        <v>77</v>
      </c>
      <c r="D13" s="91">
        <f t="shared" si="0"/>
        <v>13.5</v>
      </c>
      <c r="E13" s="100">
        <f t="shared" si="1"/>
        <v>521</v>
      </c>
      <c r="F13" s="92">
        <f>RANK(E13,E$8:E$47,0)</f>
        <v>3</v>
      </c>
      <c r="G13" s="93">
        <f t="shared" si="2"/>
        <v>1.29</v>
      </c>
      <c r="H13" s="92">
        <f t="shared" si="3"/>
        <v>399</v>
      </c>
      <c r="I13" s="92">
        <f>RANK(H13,H$8:H$47,0)</f>
        <v>10</v>
      </c>
      <c r="J13" s="93">
        <f t="shared" si="4"/>
        <v>7.88</v>
      </c>
      <c r="K13" s="92">
        <f t="shared" si="5"/>
        <v>392</v>
      </c>
      <c r="L13" s="92">
        <f>RANK(K13,K$8:K$47,0)</f>
        <v>4</v>
      </c>
      <c r="M13" s="93">
        <f t="shared" si="6"/>
        <v>4.24</v>
      </c>
      <c r="N13" s="92">
        <f t="shared" si="7"/>
        <v>364</v>
      </c>
      <c r="O13" s="92">
        <f>RANK(N13,N$8:N$47,0)</f>
        <v>9</v>
      </c>
      <c r="P13" s="94">
        <f t="shared" si="8"/>
        <v>3</v>
      </c>
      <c r="Q13" s="91">
        <f t="shared" si="9"/>
        <v>3.4</v>
      </c>
      <c r="R13" s="92">
        <f t="shared" si="10"/>
        <v>334</v>
      </c>
      <c r="S13" s="92">
        <f>RANK(R13,R$8:R$47,0)</f>
        <v>31</v>
      </c>
      <c r="T13" s="101"/>
      <c r="U13" s="96">
        <f t="shared" si="11"/>
        <v>2010</v>
      </c>
      <c r="V13" s="101"/>
      <c r="W13" s="97" t="str">
        <f t="shared" si="12"/>
        <v>Nina Balut</v>
      </c>
      <c r="X13" s="98">
        <f>RANK(U13,U$8:U$47,0)</f>
        <v>6</v>
      </c>
    </row>
    <row r="14" spans="1:24" ht="12.75">
      <c r="A14" s="89">
        <v>16</v>
      </c>
      <c r="B14" s="90" t="s">
        <v>86</v>
      </c>
      <c r="C14" s="90" t="s">
        <v>63</v>
      </c>
      <c r="D14" s="91">
        <f t="shared" si="0"/>
        <v>13.5</v>
      </c>
      <c r="E14" s="100">
        <f t="shared" si="1"/>
        <v>521</v>
      </c>
      <c r="F14" s="92">
        <f>RANK(E14,E$8:E$47,0)</f>
        <v>3</v>
      </c>
      <c r="G14" s="93">
        <f t="shared" si="2"/>
        <v>1.2</v>
      </c>
      <c r="H14" s="92">
        <f t="shared" si="3"/>
        <v>312</v>
      </c>
      <c r="I14" s="92">
        <f>RANK(H14,H$8:H$47,0)</f>
        <v>24</v>
      </c>
      <c r="J14" s="93">
        <f t="shared" si="4"/>
        <v>6.62</v>
      </c>
      <c r="K14" s="92">
        <f t="shared" si="5"/>
        <v>311</v>
      </c>
      <c r="L14" s="92">
        <f>RANK(K14,K$8:K$47,0)</f>
        <v>14</v>
      </c>
      <c r="M14" s="93">
        <f t="shared" si="6"/>
        <v>4.1</v>
      </c>
      <c r="N14" s="92">
        <f t="shared" si="7"/>
        <v>331</v>
      </c>
      <c r="O14" s="92">
        <f>RANK(N14,N$8:N$47,0)</f>
        <v>17</v>
      </c>
      <c r="P14" s="94">
        <f t="shared" si="8"/>
        <v>2</v>
      </c>
      <c r="Q14" s="91">
        <f t="shared" si="9"/>
        <v>43.7</v>
      </c>
      <c r="R14" s="92">
        <f t="shared" si="10"/>
        <v>531</v>
      </c>
      <c r="S14" s="92">
        <f>RANK(R14,R$8:R$47,0)</f>
        <v>6</v>
      </c>
      <c r="T14" s="101"/>
      <c r="U14" s="96">
        <f t="shared" si="11"/>
        <v>2006</v>
      </c>
      <c r="V14" s="101"/>
      <c r="W14" s="97" t="str">
        <f t="shared" si="12"/>
        <v>Diana Panizo Madrid</v>
      </c>
      <c r="X14" s="98">
        <f>RANK(U14,U$8:U$47,0)</f>
        <v>7</v>
      </c>
    </row>
    <row r="15" spans="1:24" ht="12.75">
      <c r="A15" s="89">
        <v>45</v>
      </c>
      <c r="B15" s="90" t="s">
        <v>84</v>
      </c>
      <c r="C15" s="90" t="s">
        <v>60</v>
      </c>
      <c r="D15" s="91">
        <f t="shared" si="0"/>
        <v>15.6</v>
      </c>
      <c r="E15" s="100">
        <f t="shared" si="1"/>
        <v>355</v>
      </c>
      <c r="F15" s="92">
        <f>RANK(E15,E$8:E$47,0)</f>
        <v>19</v>
      </c>
      <c r="G15" s="93">
        <f t="shared" si="2"/>
        <v>1.23</v>
      </c>
      <c r="H15" s="92">
        <f t="shared" si="3"/>
        <v>340</v>
      </c>
      <c r="I15" s="92">
        <f>RANK(H15,H$8:H$47,0)</f>
        <v>18</v>
      </c>
      <c r="J15" s="93">
        <f t="shared" si="4"/>
        <v>7.22</v>
      </c>
      <c r="K15" s="92">
        <f t="shared" si="5"/>
        <v>349</v>
      </c>
      <c r="L15" s="92">
        <f>RANK(K15,K$8:K$47,0)</f>
        <v>6</v>
      </c>
      <c r="M15" s="93">
        <f t="shared" si="6"/>
        <v>4.15</v>
      </c>
      <c r="N15" s="92">
        <f t="shared" si="7"/>
        <v>343</v>
      </c>
      <c r="O15" s="92">
        <f>RANK(N15,N$8:N$47,0)</f>
        <v>15</v>
      </c>
      <c r="P15" s="94">
        <f t="shared" si="8"/>
        <v>2</v>
      </c>
      <c r="Q15" s="91">
        <f t="shared" si="9"/>
        <v>39.1</v>
      </c>
      <c r="R15" s="92">
        <f t="shared" si="10"/>
        <v>583</v>
      </c>
      <c r="S15" s="92">
        <f>RANK(R15,R$8:R$47,0)</f>
        <v>3</v>
      </c>
      <c r="T15" s="101"/>
      <c r="U15" s="96">
        <f t="shared" si="11"/>
        <v>1970</v>
      </c>
      <c r="V15" s="101"/>
      <c r="W15" s="97" t="str">
        <f t="shared" si="12"/>
        <v>Charlotte Baldwin</v>
      </c>
      <c r="X15" s="98">
        <f>RANK(U15,U$8:U$47,0)</f>
        <v>8</v>
      </c>
    </row>
    <row r="16" spans="1:24" ht="12.75">
      <c r="A16" s="89">
        <v>39</v>
      </c>
      <c r="B16" s="90" t="s">
        <v>75</v>
      </c>
      <c r="C16" s="90" t="s">
        <v>48</v>
      </c>
      <c r="D16" s="91">
        <f t="shared" si="0"/>
        <v>14.1</v>
      </c>
      <c r="E16" s="100">
        <f t="shared" si="1"/>
        <v>471</v>
      </c>
      <c r="F16" s="92">
        <f>RANK(E16,E$8:E$47,0)</f>
        <v>9</v>
      </c>
      <c r="G16" s="93">
        <f t="shared" si="2"/>
        <v>1.41</v>
      </c>
      <c r="H16" s="92">
        <f t="shared" si="3"/>
        <v>523</v>
      </c>
      <c r="I16" s="92">
        <f>RANK(H16,H$8:H$47,0)</f>
        <v>3</v>
      </c>
      <c r="J16" s="93">
        <f t="shared" si="4"/>
        <v>6.86</v>
      </c>
      <c r="K16" s="92">
        <f t="shared" si="5"/>
        <v>326</v>
      </c>
      <c r="L16" s="92">
        <f>RANK(K16,K$8:K$47,0)</f>
        <v>10</v>
      </c>
      <c r="M16" s="93">
        <f t="shared" si="6"/>
        <v>4.02</v>
      </c>
      <c r="N16" s="92">
        <f t="shared" si="7"/>
        <v>312</v>
      </c>
      <c r="O16" s="92">
        <f>RANK(N16,N$8:N$47,0)</f>
        <v>19</v>
      </c>
      <c r="P16" s="94">
        <f t="shared" si="8"/>
        <v>3</v>
      </c>
      <c r="Q16" s="91">
        <f t="shared" si="9"/>
        <v>4.1</v>
      </c>
      <c r="R16" s="92">
        <f t="shared" si="10"/>
        <v>328</v>
      </c>
      <c r="S16" s="92">
        <f>RANK(R16,R$8:R$47,0)</f>
        <v>33</v>
      </c>
      <c r="T16" s="101"/>
      <c r="U16" s="96">
        <f t="shared" si="11"/>
        <v>1960</v>
      </c>
      <c r="V16" s="101"/>
      <c r="W16" s="97" t="str">
        <f t="shared" si="12"/>
        <v>Emily Neville</v>
      </c>
      <c r="X16" s="98">
        <f>RANK(U16,U$8:U$47,0)</f>
        <v>9</v>
      </c>
    </row>
    <row r="17" spans="1:24" ht="12.75">
      <c r="A17" s="89">
        <v>14</v>
      </c>
      <c r="B17" s="90" t="s">
        <v>71</v>
      </c>
      <c r="C17" s="90" t="s">
        <v>63</v>
      </c>
      <c r="D17" s="91">
        <f t="shared" si="0"/>
        <v>16.5</v>
      </c>
      <c r="E17" s="100">
        <f t="shared" si="1"/>
        <v>294</v>
      </c>
      <c r="F17" s="92">
        <f>RANK(E17,E$8:E$47,0)</f>
        <v>27</v>
      </c>
      <c r="G17" s="93">
        <f t="shared" si="2"/>
        <v>1.26</v>
      </c>
      <c r="H17" s="92">
        <f t="shared" si="3"/>
        <v>369</v>
      </c>
      <c r="I17" s="92">
        <f>RANK(H17,H$8:H$47,0)</f>
        <v>13</v>
      </c>
      <c r="J17" s="93">
        <f t="shared" si="4"/>
        <v>5.77</v>
      </c>
      <c r="K17" s="92">
        <f t="shared" si="5"/>
        <v>257</v>
      </c>
      <c r="L17" s="92">
        <f>RANK(K17,K$8:K$47,0)</f>
        <v>33</v>
      </c>
      <c r="M17" s="93">
        <f t="shared" si="6"/>
        <v>3.8</v>
      </c>
      <c r="N17" s="92">
        <f t="shared" si="7"/>
        <v>263</v>
      </c>
      <c r="O17" s="92">
        <f>RANK(N17,N$8:N$47,0)</f>
        <v>26</v>
      </c>
      <c r="P17" s="94">
        <f t="shared" si="8"/>
        <v>2</v>
      </c>
      <c r="Q17" s="91">
        <f t="shared" si="9"/>
        <v>25.3</v>
      </c>
      <c r="R17" s="92">
        <f t="shared" si="10"/>
        <v>753</v>
      </c>
      <c r="S17" s="92">
        <f>RANK(R17,R$8:R$47,0)</f>
        <v>1</v>
      </c>
      <c r="T17" s="101"/>
      <c r="U17" s="96">
        <f t="shared" si="11"/>
        <v>1936</v>
      </c>
      <c r="V17" s="101"/>
      <c r="W17" s="97" t="str">
        <f t="shared" si="12"/>
        <v>Cara Terry</v>
      </c>
      <c r="X17" s="98">
        <f>RANK(U17,U$8:U$47,0)</f>
        <v>10</v>
      </c>
    </row>
    <row r="18" spans="1:24" ht="12.75">
      <c r="A18" s="89">
        <v>25</v>
      </c>
      <c r="B18" s="90" t="s">
        <v>58</v>
      </c>
      <c r="C18" s="90" t="s">
        <v>50</v>
      </c>
      <c r="D18" s="91">
        <f t="shared" si="0"/>
        <v>14.4</v>
      </c>
      <c r="E18" s="100">
        <f t="shared" si="1"/>
        <v>446</v>
      </c>
      <c r="F18" s="92">
        <f>RANK(E18,E$8:E$47,0)</f>
        <v>13</v>
      </c>
      <c r="G18" s="93">
        <f t="shared" si="2"/>
        <v>1.35</v>
      </c>
      <c r="H18" s="92">
        <f t="shared" si="3"/>
        <v>460</v>
      </c>
      <c r="I18" s="92">
        <f>RANK(H18,H$8:H$47,0)</f>
        <v>6</v>
      </c>
      <c r="J18" s="93">
        <f t="shared" si="4"/>
        <v>6.43</v>
      </c>
      <c r="K18" s="92">
        <f t="shared" si="5"/>
        <v>299</v>
      </c>
      <c r="L18" s="92">
        <f>RANK(K18,K$8:K$47,0)</f>
        <v>18</v>
      </c>
      <c r="M18" s="93">
        <f t="shared" si="6"/>
        <v>4.39</v>
      </c>
      <c r="N18" s="92">
        <f t="shared" si="7"/>
        <v>401</v>
      </c>
      <c r="O18" s="92">
        <f>RANK(N18,N$8:N$47,0)</f>
        <v>7</v>
      </c>
      <c r="P18" s="94">
        <f t="shared" si="8"/>
        <v>3</v>
      </c>
      <c r="Q18" s="91">
        <f t="shared" si="9"/>
        <v>11.2</v>
      </c>
      <c r="R18" s="92">
        <f t="shared" si="10"/>
        <v>268</v>
      </c>
      <c r="S18" s="92">
        <f>RANK(R18,R$8:R$47,0)</f>
        <v>36</v>
      </c>
      <c r="T18" s="101"/>
      <c r="U18" s="96">
        <f t="shared" si="11"/>
        <v>1874</v>
      </c>
      <c r="V18" s="101"/>
      <c r="W18" s="97" t="str">
        <f t="shared" si="12"/>
        <v>Katie  Losel</v>
      </c>
      <c r="X18" s="98">
        <f>RANK(U18,U$8:U$47,0)</f>
        <v>11</v>
      </c>
    </row>
    <row r="19" spans="1:24" ht="12.75">
      <c r="A19" s="89">
        <v>3</v>
      </c>
      <c r="B19" s="90" t="s">
        <v>43</v>
      </c>
      <c r="C19" s="90" t="s">
        <v>44</v>
      </c>
      <c r="D19" s="91">
        <f t="shared" si="0"/>
        <v>14</v>
      </c>
      <c r="E19" s="100">
        <f t="shared" si="1"/>
        <v>480</v>
      </c>
      <c r="F19" s="92">
        <f>RANK(E19,E$8:E$47,0)</f>
        <v>8</v>
      </c>
      <c r="G19" s="93">
        <f t="shared" si="2"/>
        <v>1.26</v>
      </c>
      <c r="H19" s="92">
        <f t="shared" si="3"/>
        <v>369</v>
      </c>
      <c r="I19" s="92">
        <f>RANK(H19,H$8:H$47,0)</f>
        <v>13</v>
      </c>
      <c r="J19" s="93">
        <f t="shared" si="4"/>
        <v>7.06</v>
      </c>
      <c r="K19" s="92">
        <f t="shared" si="5"/>
        <v>339</v>
      </c>
      <c r="L19" s="92">
        <f>RANK(K19,K$8:K$47,0)</f>
        <v>8</v>
      </c>
      <c r="M19" s="93">
        <f t="shared" si="6"/>
        <v>4.17</v>
      </c>
      <c r="N19" s="92">
        <f t="shared" si="7"/>
        <v>347</v>
      </c>
      <c r="O19" s="92">
        <f>RANK(N19,N$8:N$47,0)</f>
        <v>12</v>
      </c>
      <c r="P19" s="94">
        <f t="shared" si="8"/>
        <v>3</v>
      </c>
      <c r="Q19" s="91">
        <f t="shared" si="9"/>
        <v>3.8</v>
      </c>
      <c r="R19" s="92">
        <f t="shared" si="10"/>
        <v>331</v>
      </c>
      <c r="S19" s="92">
        <f>RANK(R19,R$8:R$47,0)</f>
        <v>32</v>
      </c>
      <c r="T19" s="101"/>
      <c r="U19" s="96">
        <f t="shared" si="11"/>
        <v>1866</v>
      </c>
      <c r="V19" s="101"/>
      <c r="W19" s="97" t="str">
        <f t="shared" si="12"/>
        <v>Kaya  Slater</v>
      </c>
      <c r="X19" s="98">
        <f>RANK(U19,U$8:U$47,0)</f>
        <v>12</v>
      </c>
    </row>
    <row r="20" spans="1:24" ht="12.75">
      <c r="A20" s="89">
        <v>1</v>
      </c>
      <c r="B20" s="90" t="s">
        <v>35</v>
      </c>
      <c r="C20" s="90" t="s">
        <v>36</v>
      </c>
      <c r="D20" s="91">
        <f t="shared" si="0"/>
        <v>15.4</v>
      </c>
      <c r="E20" s="100">
        <f t="shared" si="1"/>
        <v>369</v>
      </c>
      <c r="F20" s="92">
        <f>RANK(E20,E$8:E$47,0)</f>
        <v>17</v>
      </c>
      <c r="G20" s="93">
        <f t="shared" si="2"/>
        <v>1.35</v>
      </c>
      <c r="H20" s="92">
        <f t="shared" si="3"/>
        <v>460</v>
      </c>
      <c r="I20" s="92">
        <f>RANK(H20,H$8:H$47,0)</f>
        <v>6</v>
      </c>
      <c r="J20" s="93">
        <f t="shared" si="4"/>
        <v>6.17</v>
      </c>
      <c r="K20" s="92">
        <f t="shared" si="5"/>
        <v>282</v>
      </c>
      <c r="L20" s="92">
        <f>RANK(K20,K$8:K$47,0)</f>
        <v>22</v>
      </c>
      <c r="M20" s="93">
        <f t="shared" si="6"/>
        <v>4.16</v>
      </c>
      <c r="N20" s="92">
        <f t="shared" si="7"/>
        <v>345</v>
      </c>
      <c r="O20" s="92">
        <f>RANK(N20,N$8:N$47,0)</f>
        <v>14</v>
      </c>
      <c r="P20" s="94">
        <f t="shared" si="8"/>
        <v>2</v>
      </c>
      <c r="Q20" s="91">
        <f t="shared" si="9"/>
        <v>57.5</v>
      </c>
      <c r="R20" s="92">
        <f t="shared" si="10"/>
        <v>389</v>
      </c>
      <c r="S20" s="92">
        <f>RANK(R20,R$8:R$47,0)</f>
        <v>18</v>
      </c>
      <c r="T20" s="101"/>
      <c r="U20" s="96">
        <f t="shared" si="11"/>
        <v>1845</v>
      </c>
      <c r="V20" s="101"/>
      <c r="W20" s="97" t="str">
        <f t="shared" si="12"/>
        <v>Aimee Munt</v>
      </c>
      <c r="X20" s="98">
        <f>RANK(U20,U$8:U$47,0)</f>
        <v>13</v>
      </c>
    </row>
    <row r="21" spans="1:24" ht="12.75">
      <c r="A21" s="89">
        <v>22</v>
      </c>
      <c r="B21" s="90" t="s">
        <v>59</v>
      </c>
      <c r="C21" s="90" t="s">
        <v>60</v>
      </c>
      <c r="D21" s="91">
        <f t="shared" si="0"/>
        <v>17.8</v>
      </c>
      <c r="E21" s="100">
        <f t="shared" si="1"/>
        <v>217</v>
      </c>
      <c r="F21" s="92">
        <f>RANK(E21,E$8:E$47,0)</f>
        <v>38</v>
      </c>
      <c r="G21" s="93">
        <f t="shared" si="2"/>
        <v>1.29</v>
      </c>
      <c r="H21" s="92">
        <f t="shared" si="3"/>
        <v>399</v>
      </c>
      <c r="I21" s="92">
        <f>RANK(H21,H$8:H$47,0)</f>
        <v>10</v>
      </c>
      <c r="J21" s="93">
        <f t="shared" si="4"/>
        <v>6.78</v>
      </c>
      <c r="K21" s="92">
        <f t="shared" si="5"/>
        <v>321</v>
      </c>
      <c r="L21" s="92">
        <f>RANK(K21,K$8:K$47,0)</f>
        <v>13</v>
      </c>
      <c r="M21" s="93">
        <f t="shared" si="6"/>
        <v>4.19</v>
      </c>
      <c r="N21" s="92">
        <f t="shared" si="7"/>
        <v>352</v>
      </c>
      <c r="O21" s="92">
        <f>RANK(N21,N$8:N$47,0)</f>
        <v>10</v>
      </c>
      <c r="P21" s="94">
        <f t="shared" si="8"/>
        <v>2</v>
      </c>
      <c r="Q21" s="91">
        <f t="shared" si="9"/>
        <v>43</v>
      </c>
      <c r="R21" s="92">
        <f t="shared" si="10"/>
        <v>539</v>
      </c>
      <c r="S21" s="92">
        <f>RANK(R21,R$8:R$47,0)</f>
        <v>4</v>
      </c>
      <c r="T21" s="101"/>
      <c r="U21" s="96">
        <f t="shared" si="11"/>
        <v>1828</v>
      </c>
      <c r="V21" s="101"/>
      <c r="W21" s="97" t="str">
        <f t="shared" si="12"/>
        <v>Katie  Flockhart </v>
      </c>
      <c r="X21" s="98">
        <f>RANK(U21,U$8:U$47,0)</f>
        <v>14</v>
      </c>
    </row>
    <row r="22" spans="1:24" ht="12.75">
      <c r="A22" s="89">
        <v>43</v>
      </c>
      <c r="B22" s="90" t="s">
        <v>80</v>
      </c>
      <c r="C22" s="90" t="s">
        <v>79</v>
      </c>
      <c r="D22" s="91">
        <f t="shared" si="0"/>
        <v>16</v>
      </c>
      <c r="E22" s="100">
        <f t="shared" si="1"/>
        <v>327</v>
      </c>
      <c r="F22" s="92">
        <f>RANK(E22,E$8:E$47,0)</f>
        <v>22</v>
      </c>
      <c r="G22" s="93">
        <f t="shared" si="2"/>
        <v>1.36</v>
      </c>
      <c r="H22" s="92">
        <f t="shared" si="3"/>
        <v>470</v>
      </c>
      <c r="I22" s="92">
        <f>RANK(H22,H$8:H$47,0)</f>
        <v>5</v>
      </c>
      <c r="J22" s="93">
        <f t="shared" si="4"/>
        <v>4.9</v>
      </c>
      <c r="K22" s="92">
        <f t="shared" si="5"/>
        <v>202</v>
      </c>
      <c r="L22" s="92">
        <f>RANK(K22,K$8:K$47,0)</f>
        <v>39</v>
      </c>
      <c r="M22" s="93">
        <f t="shared" si="6"/>
        <v>4.59</v>
      </c>
      <c r="N22" s="92">
        <f t="shared" si="7"/>
        <v>451</v>
      </c>
      <c r="O22" s="92">
        <f>RANK(N22,N$8:N$47,0)</f>
        <v>4</v>
      </c>
      <c r="P22" s="94">
        <f t="shared" si="8"/>
        <v>2</v>
      </c>
      <c r="Q22" s="91">
        <f t="shared" si="9"/>
        <v>58.9</v>
      </c>
      <c r="R22" s="92">
        <f t="shared" si="10"/>
        <v>375</v>
      </c>
      <c r="S22" s="92">
        <f>RANK(R22,R$8:R$47,0)</f>
        <v>23</v>
      </c>
      <c r="T22" s="101"/>
      <c r="U22" s="96">
        <f t="shared" si="11"/>
        <v>1825</v>
      </c>
      <c r="V22" s="101"/>
      <c r="W22" s="97" t="str">
        <f t="shared" si="12"/>
        <v>Lucy  Couzens</v>
      </c>
      <c r="X22" s="98">
        <f>RANK(U22,U$8:U$47,0)</f>
        <v>15</v>
      </c>
    </row>
    <row r="23" spans="1:24" ht="12.75">
      <c r="A23" s="89">
        <v>6</v>
      </c>
      <c r="B23" s="90" t="s">
        <v>55</v>
      </c>
      <c r="C23" s="90" t="s">
        <v>52</v>
      </c>
      <c r="D23" s="91">
        <f t="shared" si="0"/>
        <v>14.1</v>
      </c>
      <c r="E23" s="100">
        <f t="shared" si="1"/>
        <v>471</v>
      </c>
      <c r="F23" s="92">
        <f>RANK(E23,E$8:E$47,0)</f>
        <v>9</v>
      </c>
      <c r="G23" s="93">
        <f t="shared" si="2"/>
        <v>1.17</v>
      </c>
      <c r="H23" s="92">
        <f t="shared" si="3"/>
        <v>284</v>
      </c>
      <c r="I23" s="92">
        <f>RANK(H23,H$8:H$47,0)</f>
        <v>29</v>
      </c>
      <c r="J23" s="93">
        <f t="shared" si="4"/>
        <v>5.91</v>
      </c>
      <c r="K23" s="92">
        <f t="shared" si="5"/>
        <v>266</v>
      </c>
      <c r="L23" s="92">
        <f>RANK(K23,K$8:K$47,0)</f>
        <v>26</v>
      </c>
      <c r="M23" s="93">
        <f t="shared" si="6"/>
        <v>4.18</v>
      </c>
      <c r="N23" s="92">
        <f t="shared" si="7"/>
        <v>350</v>
      </c>
      <c r="O23" s="92">
        <f>RANK(N23,N$8:N$47,0)</f>
        <v>11</v>
      </c>
      <c r="P23" s="94">
        <f t="shared" si="8"/>
        <v>2</v>
      </c>
      <c r="Q23" s="91">
        <f t="shared" si="9"/>
        <v>50.9</v>
      </c>
      <c r="R23" s="92">
        <f t="shared" si="10"/>
        <v>454</v>
      </c>
      <c r="S23" s="92">
        <f>RANK(R23,R$8:R$47,0)</f>
        <v>11</v>
      </c>
      <c r="T23" s="101"/>
      <c r="U23" s="96">
        <f t="shared" si="11"/>
        <v>1825</v>
      </c>
      <c r="V23" s="101"/>
      <c r="W23" s="97" t="str">
        <f t="shared" si="12"/>
        <v>Mia Raczkevy-Eotvos</v>
      </c>
      <c r="X23" s="98">
        <f>RANK(U23,U$8:U$47,0)</f>
        <v>15</v>
      </c>
    </row>
    <row r="24" spans="1:24" ht="12.75">
      <c r="A24" s="89">
        <v>9</v>
      </c>
      <c r="B24" s="90" t="s">
        <v>87</v>
      </c>
      <c r="C24" s="90" t="s">
        <v>82</v>
      </c>
      <c r="D24" s="91">
        <f t="shared" si="0"/>
        <v>14.9</v>
      </c>
      <c r="E24" s="100">
        <f t="shared" si="1"/>
        <v>406</v>
      </c>
      <c r="F24" s="92">
        <f>RANK(E24,E$8:E$47,0)</f>
        <v>16</v>
      </c>
      <c r="G24" s="93">
        <f t="shared" si="2"/>
        <v>1.2</v>
      </c>
      <c r="H24" s="92">
        <f t="shared" si="3"/>
        <v>312</v>
      </c>
      <c r="I24" s="92">
        <f>RANK(H24,H$8:H$47,0)</f>
        <v>24</v>
      </c>
      <c r="J24" s="93">
        <f t="shared" si="4"/>
        <v>6.49</v>
      </c>
      <c r="K24" s="92">
        <f t="shared" si="5"/>
        <v>302</v>
      </c>
      <c r="L24" s="92">
        <f>RANK(K24,K$8:K$47,0)</f>
        <v>16</v>
      </c>
      <c r="M24" s="93">
        <f t="shared" si="6"/>
        <v>4.31</v>
      </c>
      <c r="N24" s="92">
        <f t="shared" si="7"/>
        <v>381</v>
      </c>
      <c r="O24" s="92">
        <f>RANK(N24,N$8:N$47,0)</f>
        <v>8</v>
      </c>
      <c r="P24" s="94">
        <f t="shared" si="8"/>
        <v>2</v>
      </c>
      <c r="Q24" s="91">
        <f t="shared" si="9"/>
        <v>54.8</v>
      </c>
      <c r="R24" s="92">
        <f t="shared" si="10"/>
        <v>415</v>
      </c>
      <c r="S24" s="92">
        <f>RANK(R24,R$8:R$47,0)</f>
        <v>14</v>
      </c>
      <c r="T24" s="101"/>
      <c r="U24" s="96">
        <f t="shared" si="11"/>
        <v>1816</v>
      </c>
      <c r="V24" s="101"/>
      <c r="W24" s="97" t="str">
        <f t="shared" si="12"/>
        <v>Lucy Dollar</v>
      </c>
      <c r="X24" s="98">
        <f>RANK(U24,U$8:U$47,0)</f>
        <v>17</v>
      </c>
    </row>
    <row r="25" spans="1:24" ht="12.75">
      <c r="A25" s="89">
        <v>32</v>
      </c>
      <c r="B25" s="90" t="s">
        <v>61</v>
      </c>
      <c r="C25" s="90" t="s">
        <v>40</v>
      </c>
      <c r="D25" s="91">
        <f t="shared" si="0"/>
        <v>14.3</v>
      </c>
      <c r="E25" s="100">
        <f t="shared" si="1"/>
        <v>454</v>
      </c>
      <c r="F25" s="92">
        <f>RANK(E25,E$8:E$47,0)</f>
        <v>12</v>
      </c>
      <c r="G25" s="93">
        <f t="shared" si="2"/>
        <v>1.35</v>
      </c>
      <c r="H25" s="92">
        <f t="shared" si="3"/>
        <v>460</v>
      </c>
      <c r="I25" s="92">
        <f>RANK(H25,H$8:H$47,0)</f>
        <v>6</v>
      </c>
      <c r="J25" s="93">
        <f t="shared" si="4"/>
        <v>6.85</v>
      </c>
      <c r="K25" s="92">
        <f t="shared" si="5"/>
        <v>325</v>
      </c>
      <c r="L25" s="92">
        <f>RANK(K25,K$8:K$47,0)</f>
        <v>11</v>
      </c>
      <c r="M25" s="93">
        <f t="shared" si="6"/>
        <v>4.11</v>
      </c>
      <c r="N25" s="92">
        <f t="shared" si="7"/>
        <v>333</v>
      </c>
      <c r="O25" s="92">
        <f>RANK(N25,N$8:N$47,0)</f>
        <v>16</v>
      </c>
      <c r="P25" s="94">
        <f t="shared" si="8"/>
        <v>3</v>
      </c>
      <c r="Q25" s="91">
        <f t="shared" si="9"/>
        <v>22.3</v>
      </c>
      <c r="R25" s="92">
        <f t="shared" si="10"/>
        <v>186</v>
      </c>
      <c r="S25" s="92">
        <f>RANK(R25,R$8:R$47,0)</f>
        <v>40</v>
      </c>
      <c r="T25" s="101"/>
      <c r="U25" s="96">
        <f t="shared" si="11"/>
        <v>1758</v>
      </c>
      <c r="V25" s="101"/>
      <c r="W25" s="97" t="str">
        <f t="shared" si="12"/>
        <v>Xanthe Baylis</v>
      </c>
      <c r="X25" s="98">
        <f>RANK(U25,U$8:U$47,0)</f>
        <v>18</v>
      </c>
    </row>
    <row r="26" spans="1:24" ht="12.75">
      <c r="A26" s="89">
        <v>18</v>
      </c>
      <c r="B26" s="90" t="s">
        <v>41</v>
      </c>
      <c r="C26" s="90" t="s">
        <v>42</v>
      </c>
      <c r="D26" s="91">
        <f t="shared" si="0"/>
        <v>13.8</v>
      </c>
      <c r="E26" s="100">
        <f t="shared" si="1"/>
        <v>497</v>
      </c>
      <c r="F26" s="92">
        <f>RANK(E26,E$8:E$47,0)</f>
        <v>5</v>
      </c>
      <c r="G26" s="93">
        <f t="shared" si="2"/>
        <v>1.17</v>
      </c>
      <c r="H26" s="92">
        <f t="shared" si="3"/>
        <v>284</v>
      </c>
      <c r="I26" s="92">
        <f>RANK(H26,H$8:H$47,0)</f>
        <v>29</v>
      </c>
      <c r="J26" s="93">
        <f t="shared" si="4"/>
        <v>5.89</v>
      </c>
      <c r="K26" s="92">
        <f t="shared" si="5"/>
        <v>264</v>
      </c>
      <c r="L26" s="92">
        <f>RANK(K26,K$8:K$47,0)</f>
        <v>27</v>
      </c>
      <c r="M26" s="93">
        <f t="shared" si="6"/>
        <v>3.58</v>
      </c>
      <c r="N26" s="92">
        <f t="shared" si="7"/>
        <v>216</v>
      </c>
      <c r="O26" s="92">
        <f>RANK(N26,N$8:N$47,0)</f>
        <v>35</v>
      </c>
      <c r="P26" s="94">
        <f t="shared" si="8"/>
        <v>2</v>
      </c>
      <c r="Q26" s="91">
        <f t="shared" si="9"/>
        <v>49.3</v>
      </c>
      <c r="R26" s="92">
        <f t="shared" si="10"/>
        <v>471</v>
      </c>
      <c r="S26" s="92">
        <f>RANK(R26,R$8:R$47,0)</f>
        <v>10</v>
      </c>
      <c r="T26" s="101"/>
      <c r="U26" s="96">
        <f t="shared" si="11"/>
        <v>1732</v>
      </c>
      <c r="V26" s="101"/>
      <c r="W26" s="97" t="str">
        <f t="shared" si="12"/>
        <v>Aimee Dickson</v>
      </c>
      <c r="X26" s="98">
        <f>RANK(U26,U$8:U$47,0)</f>
        <v>19</v>
      </c>
    </row>
    <row r="27" spans="1:24" ht="13.5" thickBot="1">
      <c r="A27" s="89">
        <v>19</v>
      </c>
      <c r="B27" s="90" t="s">
        <v>73</v>
      </c>
      <c r="C27" s="90" t="s">
        <v>42</v>
      </c>
      <c r="D27" s="91">
        <f t="shared" si="0"/>
        <v>13.9</v>
      </c>
      <c r="E27" s="100">
        <f t="shared" si="1"/>
        <v>489</v>
      </c>
      <c r="F27" s="92">
        <f>RANK(E27,E$8:E$47,0)</f>
        <v>7</v>
      </c>
      <c r="G27" s="93">
        <f t="shared" si="2"/>
        <v>1.14</v>
      </c>
      <c r="H27" s="92">
        <f t="shared" si="3"/>
        <v>257</v>
      </c>
      <c r="I27" s="92">
        <f>RANK(H27,H$8:H$47,0)</f>
        <v>35</v>
      </c>
      <c r="J27" s="93">
        <f t="shared" si="4"/>
        <v>5.39</v>
      </c>
      <c r="K27" s="92">
        <f t="shared" si="5"/>
        <v>233</v>
      </c>
      <c r="L27" s="92">
        <f>RANK(K27,K$8:K$47,0)</f>
        <v>36</v>
      </c>
      <c r="M27" s="93">
        <f t="shared" si="6"/>
        <v>3.81</v>
      </c>
      <c r="N27" s="92">
        <f t="shared" si="7"/>
        <v>265</v>
      </c>
      <c r="O27" s="92">
        <f>RANK(N27,N$8:N$47,0)</f>
        <v>25</v>
      </c>
      <c r="P27" s="94">
        <f t="shared" si="8"/>
        <v>2</v>
      </c>
      <c r="Q27" s="91">
        <f t="shared" si="9"/>
        <v>53.3</v>
      </c>
      <c r="R27" s="92">
        <f t="shared" si="10"/>
        <v>430</v>
      </c>
      <c r="S27" s="92">
        <f>RANK(R27,R$8:R$47,0)</f>
        <v>13</v>
      </c>
      <c r="T27" s="102"/>
      <c r="U27" s="96">
        <f t="shared" si="11"/>
        <v>1674</v>
      </c>
      <c r="V27" s="102"/>
      <c r="W27" s="97" t="str">
        <f t="shared" si="12"/>
        <v>Olivia  Phillips</v>
      </c>
      <c r="X27" s="98">
        <f>RANK(U27,U$8:U$47,0)</f>
        <v>20</v>
      </c>
    </row>
    <row r="28" spans="1:24" ht="13.5" thickBot="1">
      <c r="A28" s="89">
        <v>33</v>
      </c>
      <c r="B28" s="90" t="s">
        <v>53</v>
      </c>
      <c r="C28" s="90" t="s">
        <v>40</v>
      </c>
      <c r="D28" s="91">
        <f t="shared" si="0"/>
        <v>14.7</v>
      </c>
      <c r="E28" s="100">
        <f t="shared" si="1"/>
        <v>422</v>
      </c>
      <c r="F28" s="92">
        <f>RANK(E28,E$8:E$47,0)</f>
        <v>14</v>
      </c>
      <c r="G28" s="93">
        <f t="shared" si="2"/>
        <v>1.2</v>
      </c>
      <c r="H28" s="92">
        <f t="shared" si="3"/>
        <v>312</v>
      </c>
      <c r="I28" s="92">
        <f>RANK(H28,H$8:H$47,0)</f>
        <v>24</v>
      </c>
      <c r="J28" s="93">
        <f t="shared" si="4"/>
        <v>7.09</v>
      </c>
      <c r="K28" s="92">
        <f t="shared" si="5"/>
        <v>341</v>
      </c>
      <c r="L28" s="92">
        <f>RANK(K28,K$8:K$47,0)</f>
        <v>7</v>
      </c>
      <c r="M28" s="93">
        <f t="shared" si="6"/>
        <v>4.17</v>
      </c>
      <c r="N28" s="92">
        <f t="shared" si="7"/>
        <v>347</v>
      </c>
      <c r="O28" s="92">
        <f>RANK(N28,N$8:N$47,0)</f>
        <v>12</v>
      </c>
      <c r="P28" s="94">
        <f t="shared" si="8"/>
        <v>3</v>
      </c>
      <c r="Q28" s="91">
        <f t="shared" si="9"/>
        <v>14.5</v>
      </c>
      <c r="R28" s="92">
        <f t="shared" si="10"/>
        <v>242</v>
      </c>
      <c r="S28" s="92">
        <f>RANK(R28,R$8:R$47,0)</f>
        <v>37</v>
      </c>
      <c r="T28" s="102"/>
      <c r="U28" s="96">
        <f t="shared" si="11"/>
        <v>1664</v>
      </c>
      <c r="V28" s="102"/>
      <c r="W28" s="97" t="str">
        <f t="shared" si="12"/>
        <v>Emma  Vogal</v>
      </c>
      <c r="X28" s="98">
        <f>RANK(U28,U$8:U$47,0)</f>
        <v>21</v>
      </c>
    </row>
    <row r="29" spans="1:24" ht="13.5" thickBot="1">
      <c r="A29" s="89">
        <v>37</v>
      </c>
      <c r="B29" s="90" t="s">
        <v>85</v>
      </c>
      <c r="C29" s="90" t="s">
        <v>48</v>
      </c>
      <c r="D29" s="91">
        <f t="shared" si="0"/>
        <v>14.7</v>
      </c>
      <c r="E29" s="100">
        <f t="shared" si="1"/>
        <v>422</v>
      </c>
      <c r="F29" s="92">
        <f>RANK(E29,E$8:E$47,0)</f>
        <v>14</v>
      </c>
      <c r="G29" s="93">
        <f t="shared" si="2"/>
        <v>1.23</v>
      </c>
      <c r="H29" s="92">
        <f t="shared" si="3"/>
        <v>340</v>
      </c>
      <c r="I29" s="92">
        <f>RANK(H29,H$8:H$47,0)</f>
        <v>18</v>
      </c>
      <c r="J29" s="93">
        <f t="shared" si="4"/>
        <v>6.56</v>
      </c>
      <c r="K29" s="92">
        <f t="shared" si="5"/>
        <v>307</v>
      </c>
      <c r="L29" s="92">
        <f>RANK(K29,K$8:K$47,0)</f>
        <v>15</v>
      </c>
      <c r="M29" s="93">
        <f t="shared" si="6"/>
        <v>3.62</v>
      </c>
      <c r="N29" s="92">
        <f t="shared" si="7"/>
        <v>225</v>
      </c>
      <c r="O29" s="92">
        <f>RANK(N29,N$8:N$47,0)</f>
        <v>33</v>
      </c>
      <c r="P29" s="94">
        <f t="shared" si="8"/>
        <v>3</v>
      </c>
      <c r="Q29" s="91">
        <f t="shared" si="9"/>
        <v>1.5</v>
      </c>
      <c r="R29" s="92">
        <f t="shared" si="10"/>
        <v>351</v>
      </c>
      <c r="S29" s="92">
        <f>RANK(R29,R$8:R$47,0)</f>
        <v>27</v>
      </c>
      <c r="T29" s="102"/>
      <c r="U29" s="96">
        <f t="shared" si="11"/>
        <v>1645</v>
      </c>
      <c r="V29" s="102"/>
      <c r="W29" s="97" t="str">
        <f t="shared" si="12"/>
        <v>Lucy Ferriss</v>
      </c>
      <c r="X29" s="98">
        <f>RANK(U29,U$8:U$47,0)</f>
        <v>22</v>
      </c>
    </row>
    <row r="30" spans="1:24" ht="13.5" thickBot="1">
      <c r="A30" s="89">
        <v>26</v>
      </c>
      <c r="B30" s="90" t="s">
        <v>67</v>
      </c>
      <c r="C30" s="90" t="s">
        <v>50</v>
      </c>
      <c r="D30" s="91">
        <f t="shared" si="0"/>
        <v>15.7</v>
      </c>
      <c r="E30" s="100">
        <f t="shared" si="1"/>
        <v>348</v>
      </c>
      <c r="F30" s="92">
        <f>RANK(E30,E$8:E$47,0)</f>
        <v>20</v>
      </c>
      <c r="G30" s="93">
        <f t="shared" si="2"/>
        <v>1.26</v>
      </c>
      <c r="H30" s="92">
        <f t="shared" si="3"/>
        <v>369</v>
      </c>
      <c r="I30" s="92">
        <f>RANK(H30,H$8:H$47,0)</f>
        <v>13</v>
      </c>
      <c r="J30" s="93">
        <f t="shared" si="4"/>
        <v>5.55</v>
      </c>
      <c r="K30" s="92">
        <f t="shared" si="5"/>
        <v>243</v>
      </c>
      <c r="L30" s="92">
        <f>RANK(K30,K$8:K$47,0)</f>
        <v>35</v>
      </c>
      <c r="M30" s="93">
        <f t="shared" si="6"/>
        <v>3.92</v>
      </c>
      <c r="N30" s="92">
        <f t="shared" si="7"/>
        <v>290</v>
      </c>
      <c r="O30" s="92">
        <f>RANK(N30,N$8:N$47,0)</f>
        <v>21</v>
      </c>
      <c r="P30" s="94">
        <f t="shared" si="8"/>
        <v>2</v>
      </c>
      <c r="Q30" s="91">
        <f t="shared" si="9"/>
        <v>57.5</v>
      </c>
      <c r="R30" s="92">
        <f t="shared" si="10"/>
        <v>389</v>
      </c>
      <c r="S30" s="92">
        <f>RANK(R30,R$8:R$47,0)</f>
        <v>18</v>
      </c>
      <c r="T30" s="102"/>
      <c r="U30" s="96">
        <f t="shared" si="11"/>
        <v>1639</v>
      </c>
      <c r="V30" s="102"/>
      <c r="W30" s="97" t="str">
        <f t="shared" si="12"/>
        <v>Alice Bruun</v>
      </c>
      <c r="X30" s="98">
        <f>RANK(U30,U$8:U$47,0)</f>
        <v>23</v>
      </c>
    </row>
    <row r="31" spans="1:24" ht="13.5" thickBot="1">
      <c r="A31" s="89">
        <v>30</v>
      </c>
      <c r="B31" s="90" t="s">
        <v>39</v>
      </c>
      <c r="C31" s="90" t="s">
        <v>40</v>
      </c>
      <c r="D31" s="91">
        <f t="shared" si="0"/>
        <v>17.3</v>
      </c>
      <c r="E31" s="100">
        <f t="shared" si="1"/>
        <v>246</v>
      </c>
      <c r="F31" s="92">
        <f>RANK(E31,E$8:E$47,0)</f>
        <v>34</v>
      </c>
      <c r="G31" s="93">
        <f t="shared" si="2"/>
        <v>1.2</v>
      </c>
      <c r="H31" s="92">
        <f t="shared" si="3"/>
        <v>312</v>
      </c>
      <c r="I31" s="92">
        <f>RANK(H31,H$8:H$47,0)</f>
        <v>24</v>
      </c>
      <c r="J31" s="93">
        <f t="shared" si="4"/>
        <v>6.19</v>
      </c>
      <c r="K31" s="92">
        <f t="shared" si="5"/>
        <v>283</v>
      </c>
      <c r="L31" s="92">
        <f>RANK(K31,K$8:K$47,0)</f>
        <v>21</v>
      </c>
      <c r="M31" s="93">
        <f t="shared" si="6"/>
        <v>3.62</v>
      </c>
      <c r="N31" s="92">
        <f t="shared" si="7"/>
        <v>225</v>
      </c>
      <c r="O31" s="92">
        <f>RANK(N31,N$8:N$47,0)</f>
        <v>33</v>
      </c>
      <c r="P31" s="94">
        <f t="shared" si="8"/>
        <v>2</v>
      </c>
      <c r="Q31" s="91">
        <f t="shared" si="9"/>
        <v>43.6</v>
      </c>
      <c r="R31" s="92">
        <f t="shared" si="10"/>
        <v>532</v>
      </c>
      <c r="S31" s="92">
        <f>RANK(R31,R$8:R$47,0)</f>
        <v>5</v>
      </c>
      <c r="T31" s="102"/>
      <c r="U31" s="96">
        <f t="shared" si="11"/>
        <v>1598</v>
      </c>
      <c r="V31" s="102"/>
      <c r="W31" s="97" t="str">
        <f t="shared" si="12"/>
        <v>Evie  Chappell </v>
      </c>
      <c r="X31" s="98">
        <f>RANK(U31,U$8:U$47,0)</f>
        <v>24</v>
      </c>
    </row>
    <row r="32" spans="1:24" ht="13.5" thickBot="1">
      <c r="A32" s="89">
        <v>12</v>
      </c>
      <c r="B32" s="90" t="s">
        <v>81</v>
      </c>
      <c r="C32" s="90" t="s">
        <v>82</v>
      </c>
      <c r="D32" s="91">
        <f t="shared" si="0"/>
        <v>16.3</v>
      </c>
      <c r="E32" s="100">
        <f t="shared" si="1"/>
        <v>307</v>
      </c>
      <c r="F32" s="92">
        <f>RANK(E32,E$8:E$47,0)</f>
        <v>25</v>
      </c>
      <c r="G32" s="93">
        <f t="shared" si="2"/>
        <v>1.23</v>
      </c>
      <c r="H32" s="92">
        <f t="shared" si="3"/>
        <v>340</v>
      </c>
      <c r="I32" s="92">
        <f>RANK(H32,H$8:H$47,0)</f>
        <v>18</v>
      </c>
      <c r="J32" s="93">
        <f t="shared" si="4"/>
        <v>5.84</v>
      </c>
      <c r="K32" s="92">
        <f t="shared" si="5"/>
        <v>261</v>
      </c>
      <c r="L32" s="92">
        <f>RANK(K32,K$8:K$47,0)</f>
        <v>29</v>
      </c>
      <c r="M32" s="93">
        <f t="shared" si="6"/>
        <v>3.93</v>
      </c>
      <c r="N32" s="92">
        <f t="shared" si="7"/>
        <v>292</v>
      </c>
      <c r="O32" s="92">
        <f>RANK(N32,N$8:N$47,0)</f>
        <v>20</v>
      </c>
      <c r="P32" s="94">
        <f t="shared" si="8"/>
        <v>2</v>
      </c>
      <c r="Q32" s="91">
        <f t="shared" si="9"/>
        <v>57.2</v>
      </c>
      <c r="R32" s="92">
        <f t="shared" si="10"/>
        <v>392</v>
      </c>
      <c r="S32" s="92">
        <f>RANK(R32,R$8:R$47,0)</f>
        <v>17</v>
      </c>
      <c r="T32" s="102"/>
      <c r="U32" s="96">
        <f t="shared" si="11"/>
        <v>1592</v>
      </c>
      <c r="V32" s="102"/>
      <c r="W32" s="97" t="str">
        <f t="shared" si="12"/>
        <v>Susie Wood</v>
      </c>
      <c r="X32" s="98">
        <f>RANK(U32,U$8:U$47,0)</f>
        <v>25</v>
      </c>
    </row>
    <row r="33" spans="1:24" ht="13.5" thickBot="1">
      <c r="A33" s="89">
        <v>44</v>
      </c>
      <c r="B33" s="90" t="s">
        <v>78</v>
      </c>
      <c r="C33" s="90" t="s">
        <v>79</v>
      </c>
      <c r="D33" s="91">
        <f t="shared" si="0"/>
        <v>16</v>
      </c>
      <c r="E33" s="100">
        <f t="shared" si="1"/>
        <v>327</v>
      </c>
      <c r="F33" s="92">
        <f>RANK(E33,E$8:E$47,0)</f>
        <v>22</v>
      </c>
      <c r="G33" s="93">
        <f t="shared" si="2"/>
        <v>1.23</v>
      </c>
      <c r="H33" s="92">
        <f t="shared" si="3"/>
        <v>340</v>
      </c>
      <c r="I33" s="92">
        <f>RANK(H33,H$8:H$47,0)</f>
        <v>18</v>
      </c>
      <c r="J33" s="93">
        <f t="shared" si="4"/>
        <v>5.84</v>
      </c>
      <c r="K33" s="92">
        <f t="shared" si="5"/>
        <v>261</v>
      </c>
      <c r="L33" s="92">
        <f>RANK(K33,K$8:K$47,0)</f>
        <v>29</v>
      </c>
      <c r="M33" s="93">
        <f t="shared" si="6"/>
        <v>3.79</v>
      </c>
      <c r="N33" s="92">
        <f t="shared" si="7"/>
        <v>261</v>
      </c>
      <c r="O33" s="92">
        <f>RANK(N33,N$8:N$47,0)</f>
        <v>27</v>
      </c>
      <c r="P33" s="94">
        <f t="shared" si="8"/>
        <v>2</v>
      </c>
      <c r="Q33" s="91">
        <f t="shared" si="9"/>
        <v>56.7</v>
      </c>
      <c r="R33" s="92">
        <f t="shared" si="10"/>
        <v>396</v>
      </c>
      <c r="S33" s="92">
        <f>RANK(R33,R$8:R$47,0)</f>
        <v>16</v>
      </c>
      <c r="T33" s="102"/>
      <c r="U33" s="96">
        <f t="shared" si="11"/>
        <v>1585</v>
      </c>
      <c r="V33" s="102"/>
      <c r="W33" s="97" t="str">
        <f t="shared" si="12"/>
        <v>Daisy  Forder</v>
      </c>
      <c r="X33" s="98">
        <f>RANK(U33,U$8:U$47,0)</f>
        <v>26</v>
      </c>
    </row>
    <row r="34" spans="1:24" ht="13.5" thickBot="1">
      <c r="A34" s="89">
        <v>27</v>
      </c>
      <c r="B34" s="90" t="s">
        <v>57</v>
      </c>
      <c r="C34" s="90" t="s">
        <v>50</v>
      </c>
      <c r="D34" s="91">
        <f t="shared" si="0"/>
        <v>15.5</v>
      </c>
      <c r="E34" s="100">
        <f t="shared" si="1"/>
        <v>362</v>
      </c>
      <c r="F34" s="92">
        <f>RANK(E34,E$8:E$47,0)</f>
        <v>18</v>
      </c>
      <c r="G34" s="93">
        <f t="shared" si="2"/>
        <v>1.17</v>
      </c>
      <c r="H34" s="92">
        <f t="shared" si="3"/>
        <v>284</v>
      </c>
      <c r="I34" s="92">
        <f>RANK(H34,H$8:H$47,0)</f>
        <v>29</v>
      </c>
      <c r="J34" s="93">
        <f t="shared" si="4"/>
        <v>7.38</v>
      </c>
      <c r="K34" s="92">
        <f t="shared" si="5"/>
        <v>359</v>
      </c>
      <c r="L34" s="92">
        <f>RANK(K34,K$8:K$47,0)</f>
        <v>5</v>
      </c>
      <c r="M34" s="93">
        <f t="shared" si="6"/>
        <v>3.65</v>
      </c>
      <c r="N34" s="92">
        <f t="shared" si="7"/>
        <v>231</v>
      </c>
      <c r="O34" s="92">
        <f>RANK(N34,N$8:N$47,0)</f>
        <v>31</v>
      </c>
      <c r="P34" s="94">
        <f t="shared" si="8"/>
        <v>3</v>
      </c>
      <c r="Q34" s="91">
        <f t="shared" si="9"/>
        <v>2.1</v>
      </c>
      <c r="R34" s="92">
        <f t="shared" si="10"/>
        <v>346</v>
      </c>
      <c r="S34" s="92">
        <f>RANK(R34,R$8:R$47,0)</f>
        <v>28</v>
      </c>
      <c r="T34" s="102"/>
      <c r="U34" s="96">
        <f t="shared" si="11"/>
        <v>1582</v>
      </c>
      <c r="V34" s="102"/>
      <c r="W34" s="97" t="str">
        <f t="shared" si="12"/>
        <v>Henrietta Walker</v>
      </c>
      <c r="X34" s="98">
        <f>RANK(U34,U$8:U$47,0)</f>
        <v>27</v>
      </c>
    </row>
    <row r="35" spans="1:24" ht="13.5" thickBot="1">
      <c r="A35" s="89">
        <v>38</v>
      </c>
      <c r="B35" s="90" t="s">
        <v>74</v>
      </c>
      <c r="C35" s="90" t="s">
        <v>48</v>
      </c>
      <c r="D35" s="91">
        <f t="shared" si="0"/>
        <v>16.9</v>
      </c>
      <c r="E35" s="100">
        <f t="shared" si="1"/>
        <v>269</v>
      </c>
      <c r="F35" s="92">
        <f>RANK(E35,E$8:E$47,0)</f>
        <v>32</v>
      </c>
      <c r="G35" s="93">
        <f t="shared" si="2"/>
        <v>1.2</v>
      </c>
      <c r="H35" s="92">
        <f t="shared" si="3"/>
        <v>312</v>
      </c>
      <c r="I35" s="92">
        <f>RANK(H35,H$8:H$47,0)</f>
        <v>24</v>
      </c>
      <c r="J35" s="93">
        <f t="shared" si="4"/>
        <v>5.82</v>
      </c>
      <c r="K35" s="92">
        <f t="shared" si="5"/>
        <v>260</v>
      </c>
      <c r="L35" s="92">
        <f>RANK(K35,K$8:K$47,0)</f>
        <v>31</v>
      </c>
      <c r="M35" s="93">
        <f t="shared" si="6"/>
        <v>4.05</v>
      </c>
      <c r="N35" s="92">
        <f t="shared" si="7"/>
        <v>319</v>
      </c>
      <c r="O35" s="92">
        <f>RANK(N35,N$8:N$47,0)</f>
        <v>18</v>
      </c>
      <c r="P35" s="94">
        <f t="shared" si="8"/>
        <v>2</v>
      </c>
      <c r="Q35" s="91">
        <f t="shared" si="9"/>
        <v>55.9</v>
      </c>
      <c r="R35" s="92">
        <f t="shared" si="10"/>
        <v>404</v>
      </c>
      <c r="S35" s="92">
        <f>RANK(R35,R$8:R$47,0)</f>
        <v>15</v>
      </c>
      <c r="T35" s="102"/>
      <c r="U35" s="96">
        <f t="shared" si="11"/>
        <v>1564</v>
      </c>
      <c r="V35" s="102"/>
      <c r="W35" s="97" t="str">
        <f t="shared" si="12"/>
        <v>Millie Hayhurst</v>
      </c>
      <c r="X35" s="98">
        <f>RANK(U35,U$8:U$47,0)</f>
        <v>28</v>
      </c>
    </row>
    <row r="36" spans="1:24" ht="13.5" thickBot="1">
      <c r="A36" s="89">
        <v>36</v>
      </c>
      <c r="B36" s="90" t="s">
        <v>72</v>
      </c>
      <c r="C36" s="90" t="s">
        <v>48</v>
      </c>
      <c r="D36" s="91">
        <f t="shared" si="0"/>
        <v>15.8</v>
      </c>
      <c r="E36" s="100">
        <f t="shared" si="1"/>
        <v>341</v>
      </c>
      <c r="F36" s="92">
        <f>RANK(E36,E$8:E$47,0)</f>
        <v>21</v>
      </c>
      <c r="G36" s="93">
        <f t="shared" si="2"/>
        <v>1.17</v>
      </c>
      <c r="H36" s="92">
        <f t="shared" si="3"/>
        <v>284</v>
      </c>
      <c r="I36" s="92">
        <f>RANK(H36,H$8:H$47,0)</f>
        <v>29</v>
      </c>
      <c r="J36" s="93">
        <f t="shared" si="4"/>
        <v>5.01</v>
      </c>
      <c r="K36" s="92">
        <f t="shared" si="5"/>
        <v>209</v>
      </c>
      <c r="L36" s="92">
        <f>RANK(K36,K$8:K$47,0)</f>
        <v>38</v>
      </c>
      <c r="M36" s="93">
        <f t="shared" si="6"/>
        <v>3.76</v>
      </c>
      <c r="N36" s="92">
        <f t="shared" si="7"/>
        <v>254</v>
      </c>
      <c r="O36" s="92">
        <f>RANK(N36,N$8:N$47,0)</f>
        <v>28</v>
      </c>
      <c r="P36" s="94">
        <f t="shared" si="8"/>
        <v>2</v>
      </c>
      <c r="Q36" s="91">
        <f t="shared" si="9"/>
        <v>48.9</v>
      </c>
      <c r="R36" s="92">
        <f t="shared" si="10"/>
        <v>475</v>
      </c>
      <c r="S36" s="92">
        <f>RANK(R36,R$8:R$47,0)</f>
        <v>9</v>
      </c>
      <c r="T36" s="102"/>
      <c r="U36" s="96">
        <f t="shared" si="11"/>
        <v>1563</v>
      </c>
      <c r="V36" s="102"/>
      <c r="W36" s="97" t="str">
        <f t="shared" si="12"/>
        <v>Annabel Bee</v>
      </c>
      <c r="X36" s="98">
        <f>RANK(U36,U$8:U$47,0)</f>
        <v>29</v>
      </c>
    </row>
    <row r="37" spans="1:24" ht="13.5" thickBot="1">
      <c r="A37" s="89">
        <v>5</v>
      </c>
      <c r="B37" s="90" t="s">
        <v>51</v>
      </c>
      <c r="C37" s="90" t="s">
        <v>52</v>
      </c>
      <c r="D37" s="91">
        <f t="shared" si="0"/>
        <v>16.3</v>
      </c>
      <c r="E37" s="100">
        <f t="shared" si="1"/>
        <v>307</v>
      </c>
      <c r="F37" s="92">
        <f>RANK(E37,E$8:E$47,0)</f>
        <v>25</v>
      </c>
      <c r="G37" s="93">
        <f t="shared" si="2"/>
        <v>1.26</v>
      </c>
      <c r="H37" s="92">
        <f t="shared" si="3"/>
        <v>369</v>
      </c>
      <c r="I37" s="92">
        <f>RANK(H37,H$8:H$47,0)</f>
        <v>13</v>
      </c>
      <c r="J37" s="93">
        <f t="shared" si="4"/>
        <v>6.07</v>
      </c>
      <c r="K37" s="92">
        <f t="shared" si="5"/>
        <v>276</v>
      </c>
      <c r="L37" s="92">
        <f>RANK(K37,K$8:K$47,0)</f>
        <v>23</v>
      </c>
      <c r="M37" s="93">
        <f t="shared" si="6"/>
        <v>3.82</v>
      </c>
      <c r="N37" s="92">
        <f t="shared" si="7"/>
        <v>267</v>
      </c>
      <c r="O37" s="92">
        <f>RANK(N37,N$8:N$47,0)</f>
        <v>24</v>
      </c>
      <c r="P37" s="94">
        <f t="shared" si="8"/>
        <v>3</v>
      </c>
      <c r="Q37" s="91">
        <f t="shared" si="9"/>
        <v>8.6</v>
      </c>
      <c r="R37" s="92">
        <f t="shared" si="10"/>
        <v>289</v>
      </c>
      <c r="S37" s="92">
        <f>RANK(R37,R$8:R$47,0)</f>
        <v>35</v>
      </c>
      <c r="T37" s="102"/>
      <c r="U37" s="96">
        <f t="shared" si="11"/>
        <v>1508</v>
      </c>
      <c r="V37" s="102"/>
      <c r="W37" s="97" t="str">
        <f t="shared" si="12"/>
        <v>Amelie Palmer</v>
      </c>
      <c r="X37" s="98">
        <f>RANK(U37,U$8:U$47,0)</f>
        <v>30</v>
      </c>
    </row>
    <row r="38" spans="1:24" ht="13.5" thickBot="1">
      <c r="A38" s="89">
        <v>31</v>
      </c>
      <c r="B38" s="90" t="s">
        <v>56</v>
      </c>
      <c r="C38" s="90" t="s">
        <v>40</v>
      </c>
      <c r="D38" s="91">
        <f t="shared" si="0"/>
        <v>18.7</v>
      </c>
      <c r="E38" s="100">
        <f t="shared" si="1"/>
        <v>170</v>
      </c>
      <c r="F38" s="92">
        <f>RANK(E38,E$8:E$47,0)</f>
        <v>39</v>
      </c>
      <c r="G38" s="93">
        <f t="shared" si="2"/>
        <v>1.23</v>
      </c>
      <c r="H38" s="92">
        <f t="shared" si="3"/>
        <v>340</v>
      </c>
      <c r="I38" s="92">
        <f>RANK(H38,H$8:H$47,0)</f>
        <v>18</v>
      </c>
      <c r="J38" s="93">
        <f t="shared" si="4"/>
        <v>6.46</v>
      </c>
      <c r="K38" s="92">
        <f t="shared" si="5"/>
        <v>301</v>
      </c>
      <c r="L38" s="92">
        <f>RANK(K38,K$8:K$47,0)</f>
        <v>17</v>
      </c>
      <c r="M38" s="93">
        <f t="shared" si="6"/>
        <v>3.85</v>
      </c>
      <c r="N38" s="92">
        <f t="shared" si="7"/>
        <v>274</v>
      </c>
      <c r="O38" s="92">
        <f>RANK(N38,N$8:N$47,0)</f>
        <v>23</v>
      </c>
      <c r="P38" s="94">
        <f t="shared" si="8"/>
        <v>2</v>
      </c>
      <c r="Q38" s="91">
        <f t="shared" si="9"/>
        <v>58.6</v>
      </c>
      <c r="R38" s="92">
        <f t="shared" si="10"/>
        <v>378</v>
      </c>
      <c r="S38" s="92">
        <f>RANK(R38,R$8:R$47,0)</f>
        <v>22</v>
      </c>
      <c r="T38" s="102"/>
      <c r="U38" s="96">
        <f t="shared" si="11"/>
        <v>1463</v>
      </c>
      <c r="V38" s="102"/>
      <c r="W38" s="97" t="str">
        <f t="shared" si="12"/>
        <v>Alice  Hannah </v>
      </c>
      <c r="X38" s="98">
        <f>RANK(U38,U$8:U$47,0)</f>
        <v>31</v>
      </c>
    </row>
    <row r="39" spans="1:24" ht="13.5" thickBot="1">
      <c r="A39" s="89">
        <v>4</v>
      </c>
      <c r="B39" s="90" t="s">
        <v>65</v>
      </c>
      <c r="C39" s="90" t="s">
        <v>44</v>
      </c>
      <c r="D39" s="91">
        <f t="shared" si="0"/>
        <v>16.8</v>
      </c>
      <c r="E39" s="100">
        <f t="shared" si="1"/>
        <v>275</v>
      </c>
      <c r="F39" s="92">
        <f>RANK(E39,E$8:E$47,0)</f>
        <v>31</v>
      </c>
      <c r="G39" s="93">
        <f t="shared" si="2"/>
        <v>1.17</v>
      </c>
      <c r="H39" s="92">
        <f t="shared" si="3"/>
        <v>284</v>
      </c>
      <c r="I39" s="92">
        <f>RANK(H39,H$8:H$47,0)</f>
        <v>29</v>
      </c>
      <c r="J39" s="93">
        <f t="shared" si="4"/>
        <v>5.8</v>
      </c>
      <c r="K39" s="92">
        <f t="shared" si="5"/>
        <v>259</v>
      </c>
      <c r="L39" s="92">
        <f>RANK(K39,K$8:K$47,0)</f>
        <v>32</v>
      </c>
      <c r="M39" s="93">
        <f t="shared" si="6"/>
        <v>3.74</v>
      </c>
      <c r="N39" s="92">
        <f t="shared" si="7"/>
        <v>250</v>
      </c>
      <c r="O39" s="92">
        <f>RANK(N39,N$8:N$47,0)</f>
        <v>29</v>
      </c>
      <c r="P39" s="94">
        <f t="shared" si="8"/>
        <v>3</v>
      </c>
      <c r="Q39" s="91">
        <f t="shared" si="9"/>
        <v>1.4</v>
      </c>
      <c r="R39" s="92">
        <f t="shared" si="10"/>
        <v>352</v>
      </c>
      <c r="S39" s="92">
        <f>RANK(R39,R$8:R$47,0)</f>
        <v>26</v>
      </c>
      <c r="T39" s="102"/>
      <c r="U39" s="96">
        <f t="shared" si="11"/>
        <v>1420</v>
      </c>
      <c r="V39" s="102"/>
      <c r="W39" s="97" t="str">
        <f t="shared" si="12"/>
        <v>Bethany  Manners</v>
      </c>
      <c r="X39" s="98">
        <f>RANK(U39,U$8:U$47,0)</f>
        <v>32</v>
      </c>
    </row>
    <row r="40" spans="1:24" ht="13.5" thickBot="1">
      <c r="A40" s="89">
        <v>15</v>
      </c>
      <c r="B40" s="90" t="s">
        <v>64</v>
      </c>
      <c r="C40" s="90" t="s">
        <v>63</v>
      </c>
      <c r="D40" s="91">
        <f t="shared" si="0"/>
        <v>19.7</v>
      </c>
      <c r="E40" s="100">
        <f t="shared" si="1"/>
        <v>122</v>
      </c>
      <c r="F40" s="92">
        <f>RANK(E40,E$8:E$47,0)</f>
        <v>40</v>
      </c>
      <c r="G40" s="93">
        <f t="shared" si="2"/>
        <v>1.29</v>
      </c>
      <c r="H40" s="92">
        <f t="shared" si="3"/>
        <v>399</v>
      </c>
      <c r="I40" s="92">
        <f>RANK(H40,H$8:H$47,0)</f>
        <v>10</v>
      </c>
      <c r="J40" s="93">
        <f t="shared" si="4"/>
        <v>6.21</v>
      </c>
      <c r="K40" s="92">
        <f t="shared" si="5"/>
        <v>285</v>
      </c>
      <c r="L40" s="92">
        <f>RANK(K40,K$8:K$47,0)</f>
        <v>20</v>
      </c>
      <c r="M40" s="93">
        <f t="shared" si="6"/>
        <v>3.71</v>
      </c>
      <c r="N40" s="92">
        <f t="shared" si="7"/>
        <v>244</v>
      </c>
      <c r="O40" s="92">
        <f>RANK(N40,N$8:N$47,0)</f>
        <v>30</v>
      </c>
      <c r="P40" s="94">
        <f t="shared" si="8"/>
        <v>3</v>
      </c>
      <c r="Q40" s="91">
        <f t="shared" si="9"/>
        <v>0.6</v>
      </c>
      <c r="R40" s="92">
        <f t="shared" si="10"/>
        <v>360</v>
      </c>
      <c r="S40" s="92">
        <f>RANK(R40,R$8:R$47,0)</f>
        <v>25</v>
      </c>
      <c r="T40" s="102"/>
      <c r="U40" s="96">
        <f t="shared" si="11"/>
        <v>1410</v>
      </c>
      <c r="V40" s="102"/>
      <c r="W40" s="97" t="str">
        <f t="shared" si="12"/>
        <v>Maisie Russell</v>
      </c>
      <c r="X40" s="98">
        <f>RANK(U40,U$8:U$47,0)</f>
        <v>33</v>
      </c>
    </row>
    <row r="41" spans="1:24" ht="13.5" thickBot="1">
      <c r="A41" s="89">
        <v>2</v>
      </c>
      <c r="B41" s="90" t="s">
        <v>66</v>
      </c>
      <c r="C41" s="90" t="s">
        <v>44</v>
      </c>
      <c r="D41" s="91">
        <f t="shared" si="0"/>
        <v>16.7</v>
      </c>
      <c r="E41" s="100">
        <f t="shared" si="1"/>
        <v>282</v>
      </c>
      <c r="F41" s="92">
        <f>RANK(E41,E$8:E$47,0)</f>
        <v>30</v>
      </c>
      <c r="G41" s="93">
        <f t="shared" si="2"/>
        <v>1.17</v>
      </c>
      <c r="H41" s="92">
        <f t="shared" si="3"/>
        <v>284</v>
      </c>
      <c r="I41" s="92">
        <f>RANK(H41,H$8:H$47,0)</f>
        <v>29</v>
      </c>
      <c r="J41" s="93">
        <f t="shared" si="4"/>
        <v>5.63</v>
      </c>
      <c r="K41" s="92">
        <f t="shared" si="5"/>
        <v>248</v>
      </c>
      <c r="L41" s="92">
        <f>RANK(K41,K$8:K$47,0)</f>
        <v>34</v>
      </c>
      <c r="M41" s="93">
        <f t="shared" si="6"/>
        <v>3.64</v>
      </c>
      <c r="N41" s="92">
        <f t="shared" si="7"/>
        <v>229</v>
      </c>
      <c r="O41" s="92">
        <f>RANK(N41,N$8:N$47,0)</f>
        <v>32</v>
      </c>
      <c r="P41" s="94">
        <f t="shared" si="8"/>
        <v>3</v>
      </c>
      <c r="Q41" s="91">
        <f t="shared" si="9"/>
        <v>2.3</v>
      </c>
      <c r="R41" s="92">
        <f t="shared" si="10"/>
        <v>344</v>
      </c>
      <c r="S41" s="92">
        <f>RANK(R41,R$8:R$47,0)</f>
        <v>29</v>
      </c>
      <c r="T41" s="102"/>
      <c r="U41" s="96">
        <f t="shared" si="11"/>
        <v>1387</v>
      </c>
      <c r="V41" s="102"/>
      <c r="W41" s="97" t="str">
        <f t="shared" si="12"/>
        <v>Frankie Bennett</v>
      </c>
      <c r="X41" s="98">
        <f>RANK(U41,U$8:U$47,0)</f>
        <v>34</v>
      </c>
    </row>
    <row r="42" spans="1:24" ht="13.5" thickBot="1">
      <c r="A42" s="89">
        <v>11</v>
      </c>
      <c r="B42" s="90" t="s">
        <v>83</v>
      </c>
      <c r="C42" s="90" t="s">
        <v>82</v>
      </c>
      <c r="D42" s="91">
        <f t="shared" si="0"/>
        <v>16.5</v>
      </c>
      <c r="E42" s="100">
        <f t="shared" si="1"/>
        <v>294</v>
      </c>
      <c r="F42" s="92">
        <f>RANK(E42,E$8:E$47,0)</f>
        <v>27</v>
      </c>
      <c r="G42" s="93">
        <f t="shared" si="2"/>
        <v>1.23</v>
      </c>
      <c r="H42" s="92">
        <f t="shared" si="3"/>
        <v>340</v>
      </c>
      <c r="I42" s="92">
        <f>RANK(H42,H$8:H$47,0)</f>
        <v>18</v>
      </c>
      <c r="J42" s="93">
        <f t="shared" si="4"/>
        <v>5.96</v>
      </c>
      <c r="K42" s="92">
        <f t="shared" si="5"/>
        <v>269</v>
      </c>
      <c r="L42" s="92">
        <f>RANK(K42,K$8:K$47,0)</f>
        <v>25</v>
      </c>
      <c r="M42" s="93">
        <f t="shared" si="6"/>
        <v>3.91</v>
      </c>
      <c r="N42" s="92">
        <f t="shared" si="7"/>
        <v>287</v>
      </c>
      <c r="O42" s="92">
        <f>RANK(N42,N$8:N$47,0)</f>
        <v>22</v>
      </c>
      <c r="P42" s="94">
        <f t="shared" si="8"/>
        <v>3</v>
      </c>
      <c r="Q42" s="91">
        <f t="shared" si="9"/>
        <v>21.5</v>
      </c>
      <c r="R42" s="92">
        <f t="shared" si="10"/>
        <v>191</v>
      </c>
      <c r="S42" s="92">
        <f>RANK(R42,R$8:R$47,0)</f>
        <v>39</v>
      </c>
      <c r="T42" s="102"/>
      <c r="U42" s="96">
        <f t="shared" si="11"/>
        <v>1381</v>
      </c>
      <c r="V42" s="102"/>
      <c r="W42" s="97" t="str">
        <f t="shared" si="12"/>
        <v>India  Sparrow</v>
      </c>
      <c r="X42" s="98">
        <f>RANK(U42,U$8:U$47,0)</f>
        <v>35</v>
      </c>
    </row>
    <row r="43" spans="1:24" ht="13.5" thickBot="1">
      <c r="A43" s="89">
        <v>8</v>
      </c>
      <c r="B43" s="103" t="s">
        <v>68</v>
      </c>
      <c r="C43" s="103" t="s">
        <v>52</v>
      </c>
      <c r="D43" s="91">
        <f t="shared" si="0"/>
        <v>16.6</v>
      </c>
      <c r="E43" s="100">
        <f t="shared" si="1"/>
        <v>288</v>
      </c>
      <c r="F43" s="92">
        <f>RANK(E43,E$8:E$47,0)</f>
        <v>29</v>
      </c>
      <c r="G43" s="93">
        <f t="shared" si="2"/>
        <v>1.14</v>
      </c>
      <c r="H43" s="92">
        <f t="shared" si="3"/>
        <v>257</v>
      </c>
      <c r="I43" s="92">
        <f>RANK(H43,H$8:H$47,0)</f>
        <v>35</v>
      </c>
      <c r="J43" s="93">
        <f t="shared" si="4"/>
        <v>4.71</v>
      </c>
      <c r="K43" s="92">
        <f t="shared" si="5"/>
        <v>190</v>
      </c>
      <c r="L43" s="92">
        <f>RANK(K43,K$8:K$47,0)</f>
        <v>40</v>
      </c>
      <c r="M43" s="93">
        <f t="shared" si="6"/>
        <v>3.46</v>
      </c>
      <c r="N43" s="92">
        <f t="shared" si="7"/>
        <v>192</v>
      </c>
      <c r="O43" s="92">
        <f>RANK(N43,N$8:N$47,0)</f>
        <v>36</v>
      </c>
      <c r="P43" s="94">
        <f t="shared" si="8"/>
        <v>3</v>
      </c>
      <c r="Q43" s="91">
        <f t="shared" si="9"/>
        <v>2.8</v>
      </c>
      <c r="R43" s="92">
        <f t="shared" si="10"/>
        <v>340</v>
      </c>
      <c r="S43" s="92">
        <f>RANK(R43,R$8:R$47,0)</f>
        <v>30</v>
      </c>
      <c r="T43" s="102"/>
      <c r="U43" s="96">
        <f t="shared" si="11"/>
        <v>1267</v>
      </c>
      <c r="V43" s="102"/>
      <c r="W43" s="97" t="str">
        <f t="shared" si="12"/>
        <v>Ella Raczkevy-Eotvos</v>
      </c>
      <c r="X43" s="98">
        <f>RANK(U43,U$8:U$47,0)</f>
        <v>36</v>
      </c>
    </row>
    <row r="44" spans="1:24" ht="13.5" thickBot="1">
      <c r="A44" s="89">
        <v>21</v>
      </c>
      <c r="B44" s="90" t="s">
        <v>54</v>
      </c>
      <c r="C44" s="90" t="s">
        <v>42</v>
      </c>
      <c r="D44" s="91">
        <f t="shared" si="0"/>
        <v>17.1</v>
      </c>
      <c r="E44" s="100">
        <f t="shared" si="1"/>
        <v>257</v>
      </c>
      <c r="F44" s="92">
        <f>RANK(E44,E$8:E$47,0)</f>
        <v>33</v>
      </c>
      <c r="G44" s="93">
        <f t="shared" si="2"/>
        <v>1.08</v>
      </c>
      <c r="H44" s="92">
        <f t="shared" si="3"/>
        <v>205</v>
      </c>
      <c r="I44" s="92">
        <f>RANK(H44,H$8:H$47,0)</f>
        <v>38</v>
      </c>
      <c r="J44" s="93">
        <f t="shared" si="4"/>
        <v>6.08</v>
      </c>
      <c r="K44" s="92">
        <f t="shared" si="5"/>
        <v>276</v>
      </c>
      <c r="L44" s="92">
        <f>RANK(K44,K$8:K$47,0)</f>
        <v>23</v>
      </c>
      <c r="M44" s="93">
        <f t="shared" si="6"/>
        <v>3.21</v>
      </c>
      <c r="N44" s="92">
        <f t="shared" si="7"/>
        <v>144</v>
      </c>
      <c r="O44" s="92">
        <f>RANK(N44,N$8:N$47,0)</f>
        <v>38</v>
      </c>
      <c r="P44" s="94">
        <f t="shared" si="8"/>
        <v>2</v>
      </c>
      <c r="Q44" s="91">
        <f t="shared" si="9"/>
        <v>58</v>
      </c>
      <c r="R44" s="92">
        <f t="shared" si="10"/>
        <v>384</v>
      </c>
      <c r="S44" s="92">
        <f>RANK(R44,R$8:R$47,0)</f>
        <v>21</v>
      </c>
      <c r="T44" s="102"/>
      <c r="U44" s="96">
        <f t="shared" si="11"/>
        <v>1266</v>
      </c>
      <c r="V44" s="102"/>
      <c r="W44" s="97" t="str">
        <f t="shared" si="12"/>
        <v>Abigail  Horton</v>
      </c>
      <c r="X44" s="98">
        <f>RANK(U44,U$8:U$47,0)</f>
        <v>37</v>
      </c>
    </row>
    <row r="45" spans="1:24" ht="13.5" thickBot="1">
      <c r="A45" s="89">
        <v>13</v>
      </c>
      <c r="B45" s="90" t="s">
        <v>69</v>
      </c>
      <c r="C45" s="90" t="s">
        <v>70</v>
      </c>
      <c r="D45" s="91">
        <f t="shared" si="0"/>
        <v>17.6</v>
      </c>
      <c r="E45" s="100">
        <f t="shared" si="1"/>
        <v>228</v>
      </c>
      <c r="F45" s="92">
        <f>RANK(E45,E$8:E$47,0)</f>
        <v>36</v>
      </c>
      <c r="G45" s="93">
        <f t="shared" si="2"/>
        <v>1.14</v>
      </c>
      <c r="H45" s="92">
        <f t="shared" si="3"/>
        <v>257</v>
      </c>
      <c r="I45" s="92">
        <f>RANK(H45,H$8:H$47,0)</f>
        <v>35</v>
      </c>
      <c r="J45" s="93">
        <f t="shared" si="4"/>
        <v>6.9</v>
      </c>
      <c r="K45" s="92">
        <f t="shared" si="5"/>
        <v>329</v>
      </c>
      <c r="L45" s="92">
        <f>RANK(K45,K$8:K$47,0)</f>
        <v>9</v>
      </c>
      <c r="M45" s="93">
        <f t="shared" si="6"/>
        <v>3.28</v>
      </c>
      <c r="N45" s="92">
        <f t="shared" si="7"/>
        <v>157</v>
      </c>
      <c r="O45" s="92">
        <f>RANK(N45,N$8:N$47,0)</f>
        <v>37</v>
      </c>
      <c r="P45" s="94">
        <f t="shared" si="8"/>
        <v>3</v>
      </c>
      <c r="Q45" s="91">
        <f t="shared" si="9"/>
        <v>18.1</v>
      </c>
      <c r="R45" s="92">
        <f t="shared" si="10"/>
        <v>215</v>
      </c>
      <c r="S45" s="92">
        <f>RANK(R45,R$8:R$47,0)</f>
        <v>38</v>
      </c>
      <c r="T45" s="102"/>
      <c r="U45" s="96">
        <f t="shared" si="11"/>
        <v>1186</v>
      </c>
      <c r="V45" s="102"/>
      <c r="W45" s="97" t="str">
        <f t="shared" si="12"/>
        <v>Ella Scott</v>
      </c>
      <c r="X45" s="98">
        <f>RANK(U45,U$8:U$47,0)</f>
        <v>38</v>
      </c>
    </row>
    <row r="46" spans="1:24" ht="13.5" thickBot="1">
      <c r="A46" s="89">
        <v>17</v>
      </c>
      <c r="B46" s="90" t="s">
        <v>62</v>
      </c>
      <c r="C46" s="90" t="s">
        <v>63</v>
      </c>
      <c r="D46" s="91">
        <f t="shared" si="0"/>
        <v>17.3</v>
      </c>
      <c r="E46" s="100">
        <f t="shared" si="1"/>
        <v>246</v>
      </c>
      <c r="F46" s="92">
        <f>RANK(E46,E$8:E$47,0)</f>
        <v>34</v>
      </c>
      <c r="G46" s="93">
        <f t="shared" si="2"/>
        <v>1.02</v>
      </c>
      <c r="H46" s="92">
        <f t="shared" si="3"/>
        <v>156</v>
      </c>
      <c r="I46" s="92">
        <f>RANK(H46,H$8:H$47,0)</f>
        <v>39</v>
      </c>
      <c r="J46" s="93">
        <f t="shared" si="4"/>
        <v>5.87</v>
      </c>
      <c r="K46" s="92">
        <f t="shared" si="5"/>
        <v>263</v>
      </c>
      <c r="L46" s="92">
        <f>RANK(K46,K$8:K$47,0)</f>
        <v>28</v>
      </c>
      <c r="M46" s="93">
        <f t="shared" si="6"/>
        <v>3.12</v>
      </c>
      <c r="N46" s="92">
        <f t="shared" si="7"/>
        <v>128</v>
      </c>
      <c r="O46" s="92">
        <f>RANK(N46,N$8:N$47,0)</f>
        <v>39</v>
      </c>
      <c r="P46" s="94">
        <f t="shared" si="8"/>
        <v>2</v>
      </c>
      <c r="Q46" s="91">
        <f t="shared" si="9"/>
        <v>59.4</v>
      </c>
      <c r="R46" s="92">
        <f t="shared" si="10"/>
        <v>371</v>
      </c>
      <c r="S46" s="92">
        <f>RANK(R46,R$8:R$47,0)</f>
        <v>24</v>
      </c>
      <c r="T46" s="102"/>
      <c r="U46" s="96">
        <f t="shared" si="11"/>
        <v>1164</v>
      </c>
      <c r="V46" s="102"/>
      <c r="W46" s="97" t="str">
        <f t="shared" si="12"/>
        <v>Arte Sershi</v>
      </c>
      <c r="X46" s="98">
        <f>RANK(U46,U$8:U$47,0)</f>
        <v>39</v>
      </c>
    </row>
    <row r="47" spans="1:24" ht="13.5" thickBot="1">
      <c r="A47" s="89">
        <v>40</v>
      </c>
      <c r="B47" s="90" t="s">
        <v>47</v>
      </c>
      <c r="C47" s="90" t="s">
        <v>48</v>
      </c>
      <c r="D47" s="91">
        <f t="shared" si="0"/>
        <v>17.6</v>
      </c>
      <c r="E47" s="100">
        <f t="shared" si="1"/>
        <v>228</v>
      </c>
      <c r="F47" s="92">
        <f>RANK(E47,E$8:E$47,0)</f>
        <v>36</v>
      </c>
      <c r="G47" s="93">
        <f t="shared" si="2"/>
        <v>1.02</v>
      </c>
      <c r="H47" s="92">
        <f t="shared" si="3"/>
        <v>156</v>
      </c>
      <c r="I47" s="92">
        <f>RANK(H47,H$8:H$47,0)</f>
        <v>39</v>
      </c>
      <c r="J47" s="93">
        <f t="shared" si="4"/>
        <v>5.08</v>
      </c>
      <c r="K47" s="92">
        <f t="shared" si="5"/>
        <v>213</v>
      </c>
      <c r="L47" s="92">
        <f>RANK(K47,K$8:K$47,0)</f>
        <v>37</v>
      </c>
      <c r="M47" s="93">
        <f t="shared" si="6"/>
        <v>2.99</v>
      </c>
      <c r="N47" s="92">
        <f t="shared" si="7"/>
        <v>105</v>
      </c>
      <c r="O47" s="92">
        <f>RANK(N47,N$8:N$47,0)</f>
        <v>40</v>
      </c>
      <c r="P47" s="94">
        <f t="shared" si="8"/>
        <v>2</v>
      </c>
      <c r="Q47" s="91">
        <f t="shared" si="9"/>
        <v>57.7</v>
      </c>
      <c r="R47" s="92">
        <f t="shared" si="10"/>
        <v>387</v>
      </c>
      <c r="S47" s="92">
        <f>RANK(R47,R$8:R$47,0)</f>
        <v>20</v>
      </c>
      <c r="T47" s="102"/>
      <c r="U47" s="96">
        <f t="shared" si="11"/>
        <v>1089</v>
      </c>
      <c r="V47" s="102"/>
      <c r="W47" s="97" t="str">
        <f t="shared" si="12"/>
        <v>Aisha Saidykhan</v>
      </c>
      <c r="X47" s="98">
        <f>RANK(U47,U$8:U$47,0)</f>
        <v>40</v>
      </c>
    </row>
    <row r="49" ht="18">
      <c r="D49" s="39"/>
    </row>
  </sheetData>
  <sheetProtection/>
  <mergeCells count="1">
    <mergeCell ref="P7:Q7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9" r:id="rId1"/>
  <headerFooter alignWithMargins="0">
    <oddHeader>&amp;L&amp;A&amp;CBerkshire Schools CE Championships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I452"/>
  <sheetViews>
    <sheetView zoomScalePageLayoutView="0" workbookViewId="0" topLeftCell="B1">
      <selection activeCell="B2" sqref="B2"/>
    </sheetView>
  </sheetViews>
  <sheetFormatPr defaultColWidth="9.140625" defaultRowHeight="15"/>
  <cols>
    <col min="1" max="1" width="9.140625" style="5" hidden="1" customWidth="1"/>
    <col min="2" max="2" width="9.140625" style="29" customWidth="1"/>
    <col min="3" max="3" width="9.7109375" style="30" customWidth="1"/>
    <col min="4" max="4" width="23.7109375" style="31" customWidth="1"/>
    <col min="5" max="5" width="20.7109375" style="31" customWidth="1"/>
    <col min="6" max="6" width="10.7109375" style="11" customWidth="1"/>
    <col min="7" max="7" width="9.140625" style="5" customWidth="1"/>
    <col min="8" max="8" width="9.140625" style="5" hidden="1" customWidth="1"/>
    <col min="9" max="9" width="9.140625" style="31" customWidth="1"/>
    <col min="10" max="10" width="9.7109375" style="30" customWidth="1"/>
    <col min="11" max="11" width="20.7109375" style="31" customWidth="1"/>
    <col min="12" max="12" width="20.7109375" style="30" customWidth="1"/>
    <col min="13" max="13" width="10.7109375" style="11" customWidth="1"/>
    <col min="14" max="14" width="9.28125" style="5" customWidth="1"/>
    <col min="15" max="15" width="9.140625" style="5" hidden="1" customWidth="1"/>
    <col min="16" max="16" width="9.140625" style="5" customWidth="1"/>
    <col min="17" max="17" width="9.7109375" style="5" customWidth="1"/>
    <col min="18" max="18" width="23.7109375" style="5" customWidth="1"/>
    <col min="19" max="19" width="20.7109375" style="5" customWidth="1"/>
    <col min="20" max="20" width="10.7109375" style="5" customWidth="1"/>
    <col min="21" max="21" width="9.140625" style="5" customWidth="1"/>
    <col min="22" max="22" width="9.140625" style="5" hidden="1" customWidth="1"/>
    <col min="23" max="23" width="9.140625" style="5" customWidth="1"/>
    <col min="24" max="24" width="9.7109375" style="5" customWidth="1"/>
    <col min="25" max="25" width="23.7109375" style="5" customWidth="1"/>
    <col min="26" max="26" width="20.7109375" style="5" customWidth="1"/>
    <col min="27" max="27" width="10.7109375" style="5" customWidth="1"/>
    <col min="28" max="28" width="9.140625" style="5" customWidth="1"/>
    <col min="29" max="29" width="9.140625" style="5" hidden="1" customWidth="1"/>
    <col min="30" max="30" width="9.140625" style="5" customWidth="1"/>
    <col min="31" max="31" width="9.7109375" style="5" customWidth="1"/>
    <col min="32" max="32" width="23.7109375" style="5" customWidth="1"/>
    <col min="33" max="33" width="20.7109375" style="5" customWidth="1"/>
    <col min="34" max="35" width="10.7109375" style="5" customWidth="1"/>
    <col min="36" max="16384" width="9.140625" style="5" customWidth="1"/>
  </cols>
  <sheetData>
    <row r="1" spans="2:35" s="104" customFormat="1" ht="18">
      <c r="B1" s="105" t="s">
        <v>108</v>
      </c>
      <c r="C1" s="106"/>
      <c r="D1" s="106"/>
      <c r="E1" s="106"/>
      <c r="F1" s="106"/>
      <c r="I1" s="105" t="s">
        <v>109</v>
      </c>
      <c r="J1" s="106"/>
      <c r="K1" s="106"/>
      <c r="L1" s="106"/>
      <c r="M1" s="106"/>
      <c r="P1" s="105" t="s">
        <v>110</v>
      </c>
      <c r="Q1" s="106"/>
      <c r="R1" s="106"/>
      <c r="S1" s="106"/>
      <c r="T1" s="106"/>
      <c r="W1" s="105" t="s">
        <v>111</v>
      </c>
      <c r="X1" s="106"/>
      <c r="Y1" s="106"/>
      <c r="Z1" s="106"/>
      <c r="AA1" s="106"/>
      <c r="AD1" s="105" t="s">
        <v>112</v>
      </c>
      <c r="AE1" s="106"/>
      <c r="AF1" s="106"/>
      <c r="AG1" s="106"/>
      <c r="AH1" s="106"/>
      <c r="AI1" s="106"/>
    </row>
    <row r="2" spans="2:35" ht="15">
      <c r="B2" s="7" t="s">
        <v>5</v>
      </c>
      <c r="C2" s="8" t="s">
        <v>6</v>
      </c>
      <c r="D2" s="8" t="s">
        <v>7</v>
      </c>
      <c r="E2" s="9" t="s">
        <v>8</v>
      </c>
      <c r="F2" s="10" t="s">
        <v>9</v>
      </c>
      <c r="I2" s="7" t="s">
        <v>5</v>
      </c>
      <c r="J2" s="8" t="s">
        <v>6</v>
      </c>
      <c r="K2" s="8" t="s">
        <v>7</v>
      </c>
      <c r="L2" s="9" t="s">
        <v>8</v>
      </c>
      <c r="M2" s="10" t="s">
        <v>9</v>
      </c>
      <c r="P2" s="7" t="s">
        <v>5</v>
      </c>
      <c r="Q2" s="8" t="s">
        <v>6</v>
      </c>
      <c r="R2" s="8" t="s">
        <v>7</v>
      </c>
      <c r="S2" s="9" t="s">
        <v>8</v>
      </c>
      <c r="T2" s="10" t="s">
        <v>9</v>
      </c>
      <c r="W2" s="7" t="s">
        <v>5</v>
      </c>
      <c r="X2" s="8" t="s">
        <v>6</v>
      </c>
      <c r="Y2" s="8" t="s">
        <v>7</v>
      </c>
      <c r="Z2" s="9" t="s">
        <v>8</v>
      </c>
      <c r="AA2" s="10" t="s">
        <v>9</v>
      </c>
      <c r="AD2" s="7" t="s">
        <v>5</v>
      </c>
      <c r="AE2" s="8" t="s">
        <v>6</v>
      </c>
      <c r="AF2" s="8" t="s">
        <v>7</v>
      </c>
      <c r="AG2" s="9" t="s">
        <v>8</v>
      </c>
      <c r="AH2" s="9" t="s">
        <v>10</v>
      </c>
      <c r="AI2" s="11" t="s">
        <v>11</v>
      </c>
    </row>
    <row r="3" spans="2:35" s="104" customFormat="1" ht="15" customHeight="1">
      <c r="B3" s="107" t="s">
        <v>113</v>
      </c>
      <c r="C3" s="108" t="s">
        <v>114</v>
      </c>
      <c r="D3" s="109" t="s">
        <v>14</v>
      </c>
      <c r="E3" s="109"/>
      <c r="F3" s="110"/>
      <c r="H3" s="104" t="str">
        <f aca="true" t="shared" si="0" ref="H3:H66">K3</f>
        <v>Pool 1</v>
      </c>
      <c r="I3" s="107" t="s">
        <v>113</v>
      </c>
      <c r="J3" s="108" t="s">
        <v>15</v>
      </c>
      <c r="K3" s="107" t="s">
        <v>16</v>
      </c>
      <c r="L3" s="109" t="s">
        <v>17</v>
      </c>
      <c r="M3" s="110"/>
      <c r="O3" s="104" t="str">
        <f aca="true" t="shared" si="1" ref="O3:O66">R3</f>
        <v>Pool 1</v>
      </c>
      <c r="P3" s="107" t="s">
        <v>113</v>
      </c>
      <c r="Q3" s="108" t="s">
        <v>18</v>
      </c>
      <c r="R3" s="107" t="s">
        <v>16</v>
      </c>
      <c r="S3" s="109" t="s">
        <v>17</v>
      </c>
      <c r="T3" s="110"/>
      <c r="V3" s="104" t="str">
        <f aca="true" t="shared" si="2" ref="V3:V66">Y3</f>
        <v>Pool 1</v>
      </c>
      <c r="W3" s="107" t="s">
        <v>113</v>
      </c>
      <c r="X3" s="108" t="s">
        <v>19</v>
      </c>
      <c r="Y3" s="107" t="s">
        <v>16</v>
      </c>
      <c r="Z3" s="109" t="s">
        <v>17</v>
      </c>
      <c r="AA3" s="110"/>
      <c r="AC3" s="104" t="str">
        <f aca="true" t="shared" si="3" ref="AC3:AC66">AF3</f>
        <v>Heat 1</v>
      </c>
      <c r="AD3" s="111" t="s">
        <v>113</v>
      </c>
      <c r="AE3" s="109" t="s">
        <v>20</v>
      </c>
      <c r="AF3" s="109" t="s">
        <v>14</v>
      </c>
      <c r="AG3" s="109"/>
      <c r="AH3" s="108"/>
      <c r="AI3" s="112"/>
    </row>
    <row r="4" spans="1:35" ht="15" customHeight="1">
      <c r="A4" s="5" t="str">
        <f>D4</f>
        <v>Sammy  Pemberton</v>
      </c>
      <c r="B4" s="18">
        <v>1</v>
      </c>
      <c r="C4" s="18">
        <v>149</v>
      </c>
      <c r="D4" s="1" t="str">
        <f aca="true" t="shared" si="4" ref="D4:D11">_xlfn.IFERROR(VLOOKUP($C4,U15_Boys,2,FALSE),0)</f>
        <v>Sammy  Pemberton</v>
      </c>
      <c r="E4" s="1" t="str">
        <f aca="true" t="shared" si="5" ref="E4:E11">_xlfn.IFERROR(VLOOKUP($C4,U15_Boys,3,FALSE),0)</f>
        <v>Charters</v>
      </c>
      <c r="F4" s="19">
        <v>14.6</v>
      </c>
      <c r="H4" s="5" t="str">
        <f t="shared" si="0"/>
        <v>Hastings  Arko</v>
      </c>
      <c r="I4" s="20">
        <v>1</v>
      </c>
      <c r="J4" s="21">
        <v>139</v>
      </c>
      <c r="K4" s="1" t="str">
        <f aca="true" t="shared" si="6" ref="K4:K12">_xlfn.IFERROR(VLOOKUP($J4,U15_Boys,2,FALSE),0)</f>
        <v>Hastings  Arko</v>
      </c>
      <c r="L4" s="1" t="str">
        <f aca="true" t="shared" si="7" ref="L4:L12">_xlfn.IFERROR(VLOOKUP($J4,U15_Boys,3,FALSE),0)</f>
        <v>St Josephs</v>
      </c>
      <c r="M4" s="22">
        <v>1.53</v>
      </c>
      <c r="O4" s="5" t="str">
        <f t="shared" si="1"/>
        <v>Hastings  Arko</v>
      </c>
      <c r="P4" s="20">
        <v>1</v>
      </c>
      <c r="Q4" s="21">
        <v>139</v>
      </c>
      <c r="R4" s="1" t="str">
        <f aca="true" t="shared" si="8" ref="R4:R13">_xlfn.IFERROR(VLOOKUP($Q4,U15_Boys,2,FALSE),0)</f>
        <v>Hastings  Arko</v>
      </c>
      <c r="S4" s="1" t="str">
        <f aca="true" t="shared" si="9" ref="S4:S13">_xlfn.IFERROR(VLOOKUP($Q4,U15_Boys,3,FALSE),0)</f>
        <v>St Josephs</v>
      </c>
      <c r="T4" s="22">
        <v>5.35</v>
      </c>
      <c r="V4" s="5" t="str">
        <f t="shared" si="2"/>
        <v>Tom David</v>
      </c>
      <c r="W4" s="20">
        <v>1</v>
      </c>
      <c r="X4" s="21">
        <v>137</v>
      </c>
      <c r="Y4" s="1" t="str">
        <f aca="true" t="shared" si="10" ref="Y4:Y15">_xlfn.IFERROR(VLOOKUP($X4,U15_Boys,2,FALSE),0)</f>
        <v>Tom David</v>
      </c>
      <c r="Z4" s="1" t="str">
        <f aca="true" t="shared" si="11" ref="Z4:Z15">_xlfn.IFERROR(VLOOKUP($X4,U15_Boys,3,FALSE),0)</f>
        <v>RBCS</v>
      </c>
      <c r="AA4" s="22">
        <v>10.96</v>
      </c>
      <c r="AC4" s="5" t="str">
        <f t="shared" si="3"/>
        <v>Jacob  Bunch</v>
      </c>
      <c r="AD4" s="18">
        <v>1</v>
      </c>
      <c r="AE4" s="18">
        <v>132</v>
      </c>
      <c r="AF4" s="1" t="str">
        <f aca="true" t="shared" si="12" ref="AF4:AF15">_xlfn.IFERROR(VLOOKUP($AE4,U15_Boys,2,FALSE),0)</f>
        <v>Jacob  Bunch</v>
      </c>
      <c r="AG4" s="1" t="str">
        <f aca="true" t="shared" si="13" ref="AG4:AG15">_xlfn.IFERROR(VLOOKUP($AE4,U15_Boys,3,FALSE),0)</f>
        <v>Kennet</v>
      </c>
      <c r="AH4" s="23">
        <v>2</v>
      </c>
      <c r="AI4" s="24">
        <v>27.8</v>
      </c>
    </row>
    <row r="5" spans="1:35" ht="15" customHeight="1">
      <c r="A5" s="5" t="str">
        <f aca="true" t="shared" si="14" ref="A5:A68">D5</f>
        <v>Freddie Fenton</v>
      </c>
      <c r="B5" s="25">
        <v>2</v>
      </c>
      <c r="C5" s="25">
        <v>148</v>
      </c>
      <c r="D5" s="1" t="str">
        <f t="shared" si="4"/>
        <v>Freddie Fenton</v>
      </c>
      <c r="E5" s="1" t="str">
        <f t="shared" si="5"/>
        <v>Charters</v>
      </c>
      <c r="F5" s="26">
        <v>15.4</v>
      </c>
      <c r="H5" s="5" t="str">
        <f t="shared" si="0"/>
        <v>Jake Gaines</v>
      </c>
      <c r="I5" s="20">
        <v>2</v>
      </c>
      <c r="J5" s="21">
        <v>138</v>
      </c>
      <c r="K5" s="1" t="str">
        <f t="shared" si="6"/>
        <v>Jake Gaines</v>
      </c>
      <c r="L5" s="1" t="str">
        <f t="shared" si="7"/>
        <v>RBCS</v>
      </c>
      <c r="M5" s="22">
        <v>1.47</v>
      </c>
      <c r="O5" s="5" t="str">
        <f t="shared" si="1"/>
        <v>Jake Gaines</v>
      </c>
      <c r="P5" s="20">
        <v>2</v>
      </c>
      <c r="Q5" s="21">
        <v>138</v>
      </c>
      <c r="R5" s="1" t="str">
        <f t="shared" si="8"/>
        <v>Jake Gaines</v>
      </c>
      <c r="S5" s="1" t="str">
        <f t="shared" si="9"/>
        <v>RBCS</v>
      </c>
      <c r="T5" s="22">
        <v>4.47</v>
      </c>
      <c r="V5" s="5" t="str">
        <f t="shared" si="2"/>
        <v>Hastings  Arko</v>
      </c>
      <c r="W5" s="20">
        <v>2</v>
      </c>
      <c r="X5" s="21">
        <v>139</v>
      </c>
      <c r="Y5" s="1" t="str">
        <f t="shared" si="10"/>
        <v>Hastings  Arko</v>
      </c>
      <c r="Z5" s="1" t="str">
        <f t="shared" si="11"/>
        <v>St Josephs</v>
      </c>
      <c r="AA5" s="22">
        <v>7.84</v>
      </c>
      <c r="AC5" s="5" t="str">
        <f t="shared" si="3"/>
        <v>Alex Russell</v>
      </c>
      <c r="AD5" s="25">
        <v>2</v>
      </c>
      <c r="AE5" s="25">
        <v>145</v>
      </c>
      <c r="AF5" s="1" t="str">
        <f t="shared" si="12"/>
        <v>Alex Russell</v>
      </c>
      <c r="AG5" s="1" t="str">
        <f t="shared" si="13"/>
        <v>Highdown</v>
      </c>
      <c r="AH5" s="27">
        <v>2</v>
      </c>
      <c r="AI5" s="28">
        <v>37.2</v>
      </c>
    </row>
    <row r="6" spans="1:35" ht="15" customHeight="1">
      <c r="A6" s="5" t="str">
        <f t="shared" si="14"/>
        <v>Oliver  Humphrey</v>
      </c>
      <c r="B6" s="25">
        <v>3</v>
      </c>
      <c r="C6" s="25">
        <v>129</v>
      </c>
      <c r="D6" s="1" t="str">
        <f t="shared" si="4"/>
        <v>Oliver  Humphrey</v>
      </c>
      <c r="E6" s="1" t="str">
        <f t="shared" si="5"/>
        <v>Kennet</v>
      </c>
      <c r="F6" s="26">
        <v>15.5</v>
      </c>
      <c r="H6" s="5" t="str">
        <f t="shared" si="0"/>
        <v>Tom Ferguson</v>
      </c>
      <c r="I6" s="20">
        <v>3</v>
      </c>
      <c r="J6" s="21">
        <v>151</v>
      </c>
      <c r="K6" s="1" t="str">
        <f t="shared" si="6"/>
        <v>Tom Ferguson</v>
      </c>
      <c r="L6" s="1" t="str">
        <f t="shared" si="7"/>
        <v>Park House</v>
      </c>
      <c r="M6" s="22">
        <v>1.47</v>
      </c>
      <c r="O6" s="5" t="str">
        <f t="shared" si="1"/>
        <v>Will Thompson</v>
      </c>
      <c r="P6" s="20">
        <v>3</v>
      </c>
      <c r="Q6" s="21">
        <v>136</v>
      </c>
      <c r="R6" s="1" t="str">
        <f t="shared" si="8"/>
        <v>Will Thompson</v>
      </c>
      <c r="S6" s="1" t="str">
        <f t="shared" si="9"/>
        <v>RBCS</v>
      </c>
      <c r="T6" s="113">
        <v>4.43</v>
      </c>
      <c r="V6" s="5" t="str">
        <f t="shared" si="2"/>
        <v>Jake Gaines</v>
      </c>
      <c r="W6" s="20">
        <v>3</v>
      </c>
      <c r="X6" s="21">
        <v>138</v>
      </c>
      <c r="Y6" s="1" t="str">
        <f t="shared" si="10"/>
        <v>Jake Gaines</v>
      </c>
      <c r="Z6" s="1" t="str">
        <f t="shared" si="11"/>
        <v>RBCS</v>
      </c>
      <c r="AA6" s="22">
        <v>7.38</v>
      </c>
      <c r="AC6" s="5" t="str">
        <f t="shared" si="3"/>
        <v>Toby Jeavons</v>
      </c>
      <c r="AD6" s="25">
        <v>3</v>
      </c>
      <c r="AE6" s="25">
        <v>147</v>
      </c>
      <c r="AF6" s="1" t="str">
        <f t="shared" si="12"/>
        <v>Toby Jeavons</v>
      </c>
      <c r="AG6" s="1" t="str">
        <f t="shared" si="13"/>
        <v>Charters</v>
      </c>
      <c r="AH6" s="27">
        <v>2</v>
      </c>
      <c r="AI6" s="28">
        <v>41</v>
      </c>
    </row>
    <row r="7" spans="1:35" ht="15" customHeight="1">
      <c r="A7" s="5" t="str">
        <f t="shared" si="14"/>
        <v>Matthew Smith</v>
      </c>
      <c r="B7" s="25">
        <v>4</v>
      </c>
      <c r="C7" s="25">
        <v>141</v>
      </c>
      <c r="D7" s="1" t="str">
        <f t="shared" si="4"/>
        <v>Matthew Smith</v>
      </c>
      <c r="E7" s="1" t="str">
        <f t="shared" si="5"/>
        <v>Westgate</v>
      </c>
      <c r="F7" s="26">
        <v>15.9</v>
      </c>
      <c r="H7" s="5" t="str">
        <f t="shared" si="0"/>
        <v>Angus McGee</v>
      </c>
      <c r="I7" s="20">
        <v>4</v>
      </c>
      <c r="J7" s="21">
        <v>152</v>
      </c>
      <c r="K7" s="1" t="str">
        <f t="shared" si="6"/>
        <v>Angus McGee</v>
      </c>
      <c r="L7" s="1" t="str">
        <f t="shared" si="7"/>
        <v>Park House</v>
      </c>
      <c r="M7" s="22">
        <v>1.41</v>
      </c>
      <c r="O7" s="5" t="str">
        <f t="shared" si="1"/>
        <v>Matthew Smith</v>
      </c>
      <c r="P7" s="20">
        <v>4</v>
      </c>
      <c r="Q7" s="21">
        <v>141</v>
      </c>
      <c r="R7" s="1" t="str">
        <f t="shared" si="8"/>
        <v>Matthew Smith</v>
      </c>
      <c r="S7" s="1" t="str">
        <f t="shared" si="9"/>
        <v>Westgate</v>
      </c>
      <c r="T7" s="22">
        <v>4.3</v>
      </c>
      <c r="V7" s="5" t="str">
        <f t="shared" si="2"/>
        <v>Ed Langdon</v>
      </c>
      <c r="W7" s="20">
        <v>4</v>
      </c>
      <c r="X7" s="21">
        <v>153</v>
      </c>
      <c r="Y7" s="1" t="str">
        <f t="shared" si="10"/>
        <v>Ed Langdon</v>
      </c>
      <c r="Z7" s="1" t="str">
        <f t="shared" si="11"/>
        <v>Park House</v>
      </c>
      <c r="AA7" s="37">
        <v>7.37</v>
      </c>
      <c r="AC7" s="5" t="str">
        <f t="shared" si="3"/>
        <v>Oscar  McClure</v>
      </c>
      <c r="AD7" s="25">
        <v>4</v>
      </c>
      <c r="AE7" s="25">
        <v>130</v>
      </c>
      <c r="AF7" s="1" t="str">
        <f t="shared" si="12"/>
        <v>Oscar  McClure</v>
      </c>
      <c r="AG7" s="1" t="str">
        <f t="shared" si="13"/>
        <v>Kennet</v>
      </c>
      <c r="AH7" s="27">
        <v>2</v>
      </c>
      <c r="AI7" s="28">
        <v>43.8</v>
      </c>
    </row>
    <row r="8" spans="1:35" ht="15" customHeight="1">
      <c r="A8" s="5" t="str">
        <f t="shared" si="14"/>
        <v>Sammy  Ball</v>
      </c>
      <c r="B8" s="25">
        <v>5</v>
      </c>
      <c r="C8" s="25">
        <v>140</v>
      </c>
      <c r="D8" s="1" t="str">
        <f t="shared" si="4"/>
        <v>Sammy  Ball</v>
      </c>
      <c r="E8" s="1" t="str">
        <f t="shared" si="5"/>
        <v>Piggott</v>
      </c>
      <c r="F8" s="26">
        <v>0</v>
      </c>
      <c r="H8" s="5" t="str">
        <f t="shared" si="0"/>
        <v>Tom David</v>
      </c>
      <c r="I8" s="20">
        <v>5</v>
      </c>
      <c r="J8" s="21">
        <v>137</v>
      </c>
      <c r="K8" s="1" t="str">
        <f t="shared" si="6"/>
        <v>Tom David</v>
      </c>
      <c r="L8" s="1" t="str">
        <f t="shared" si="7"/>
        <v>RBCS</v>
      </c>
      <c r="M8" s="22">
        <v>1.35</v>
      </c>
      <c r="O8" s="5" t="str">
        <f t="shared" si="1"/>
        <v>Tom Ferguson</v>
      </c>
      <c r="P8" s="20">
        <v>5</v>
      </c>
      <c r="Q8" s="21">
        <v>151</v>
      </c>
      <c r="R8" s="1" t="str">
        <f t="shared" si="8"/>
        <v>Tom Ferguson</v>
      </c>
      <c r="S8" s="1" t="str">
        <f t="shared" si="9"/>
        <v>Park House</v>
      </c>
      <c r="T8" s="114">
        <v>4.25</v>
      </c>
      <c r="V8" s="5" t="str">
        <f t="shared" si="2"/>
        <v>Angus McGee</v>
      </c>
      <c r="W8" s="20">
        <v>5</v>
      </c>
      <c r="X8" s="21">
        <v>152</v>
      </c>
      <c r="Y8" s="1" t="str">
        <f t="shared" si="10"/>
        <v>Angus McGee</v>
      </c>
      <c r="Z8" s="1" t="str">
        <f t="shared" si="11"/>
        <v>Park House</v>
      </c>
      <c r="AA8" s="22">
        <v>7.1</v>
      </c>
      <c r="AC8" s="5" t="str">
        <f t="shared" si="3"/>
        <v>Oliver  Humphrey</v>
      </c>
      <c r="AD8" s="25">
        <v>5</v>
      </c>
      <c r="AE8" s="25">
        <v>129</v>
      </c>
      <c r="AF8" s="1" t="str">
        <f t="shared" si="12"/>
        <v>Oliver  Humphrey</v>
      </c>
      <c r="AG8" s="1" t="str">
        <f t="shared" si="13"/>
        <v>Kennet</v>
      </c>
      <c r="AH8" s="27">
        <v>2</v>
      </c>
      <c r="AI8" s="28">
        <v>47.2</v>
      </c>
    </row>
    <row r="9" spans="1:35" ht="15" customHeight="1">
      <c r="A9" s="5" t="str">
        <f t="shared" si="14"/>
        <v>Harrison Dodd</v>
      </c>
      <c r="B9" s="25">
        <v>6</v>
      </c>
      <c r="C9" s="25">
        <v>133</v>
      </c>
      <c r="D9" s="1" t="str">
        <f t="shared" si="4"/>
        <v>Harrison Dodd</v>
      </c>
      <c r="E9" s="1" t="str">
        <f t="shared" si="5"/>
        <v>LVS</v>
      </c>
      <c r="F9" s="26">
        <v>0</v>
      </c>
      <c r="H9" s="5" t="str">
        <f t="shared" si="0"/>
        <v>Matthew Smith</v>
      </c>
      <c r="I9" s="20">
        <v>6</v>
      </c>
      <c r="J9" s="21">
        <v>141</v>
      </c>
      <c r="K9" s="1" t="str">
        <f t="shared" si="6"/>
        <v>Matthew Smith</v>
      </c>
      <c r="L9" s="1" t="str">
        <f t="shared" si="7"/>
        <v>Westgate</v>
      </c>
      <c r="M9" s="22">
        <v>1.32</v>
      </c>
      <c r="O9" s="5" t="str">
        <f t="shared" si="1"/>
        <v>Ed Langdon</v>
      </c>
      <c r="P9" s="20">
        <v>6</v>
      </c>
      <c r="Q9" s="21">
        <v>153</v>
      </c>
      <c r="R9" s="1" t="str">
        <f t="shared" si="8"/>
        <v>Ed Langdon</v>
      </c>
      <c r="S9" s="1" t="str">
        <f t="shared" si="9"/>
        <v>Park House</v>
      </c>
      <c r="T9" s="22">
        <v>4.2</v>
      </c>
      <c r="V9" s="5" t="str">
        <f t="shared" si="2"/>
        <v>Thomas Day</v>
      </c>
      <c r="W9" s="20">
        <v>6</v>
      </c>
      <c r="X9" s="21">
        <v>134</v>
      </c>
      <c r="Y9" s="1" t="str">
        <f t="shared" si="10"/>
        <v>Thomas Day</v>
      </c>
      <c r="Z9" s="1" t="str">
        <f t="shared" si="11"/>
        <v>RBCS</v>
      </c>
      <c r="AA9" s="22">
        <v>7.07</v>
      </c>
      <c r="AC9" s="5" t="str">
        <f t="shared" si="3"/>
        <v>Guillem Evans Rodriguez</v>
      </c>
      <c r="AD9" s="25">
        <v>6</v>
      </c>
      <c r="AE9" s="25">
        <v>127</v>
      </c>
      <c r="AF9" s="1" t="str">
        <f t="shared" si="12"/>
        <v>Guillem Evans Rodriguez</v>
      </c>
      <c r="AG9" s="1" t="str">
        <f t="shared" si="13"/>
        <v>Holyport College</v>
      </c>
      <c r="AH9" s="27">
        <v>3</v>
      </c>
      <c r="AI9" s="28">
        <v>6.4</v>
      </c>
    </row>
    <row r="10" spans="1:35" ht="15" customHeight="1">
      <c r="A10" s="5">
        <f t="shared" si="14"/>
        <v>0</v>
      </c>
      <c r="B10" s="25">
        <v>7</v>
      </c>
      <c r="C10" s="25"/>
      <c r="D10" s="1">
        <f t="shared" si="4"/>
        <v>0</v>
      </c>
      <c r="E10" s="1">
        <f t="shared" si="5"/>
        <v>0</v>
      </c>
      <c r="F10" s="26"/>
      <c r="H10" s="5" t="str">
        <f t="shared" si="0"/>
        <v>Dalton Bidgood</v>
      </c>
      <c r="I10" s="20">
        <v>7</v>
      </c>
      <c r="J10" s="21">
        <v>122</v>
      </c>
      <c r="K10" s="1" t="str">
        <f t="shared" si="6"/>
        <v>Dalton Bidgood</v>
      </c>
      <c r="L10" s="1" t="str">
        <f t="shared" si="7"/>
        <v>Desborough</v>
      </c>
      <c r="M10" s="22">
        <v>1.23</v>
      </c>
      <c r="O10" s="5" t="str">
        <f t="shared" si="1"/>
        <v>Dalton Bidgood</v>
      </c>
      <c r="P10" s="20">
        <v>7</v>
      </c>
      <c r="Q10" s="21">
        <v>122</v>
      </c>
      <c r="R10" s="1" t="str">
        <f t="shared" si="8"/>
        <v>Dalton Bidgood</v>
      </c>
      <c r="S10" s="1" t="str">
        <f t="shared" si="9"/>
        <v>Desborough</v>
      </c>
      <c r="T10" s="22">
        <v>4.16</v>
      </c>
      <c r="V10" s="5" t="str">
        <f t="shared" si="2"/>
        <v>Alexander  Stirzaker</v>
      </c>
      <c r="W10" s="20">
        <v>7</v>
      </c>
      <c r="X10" s="21">
        <v>121</v>
      </c>
      <c r="Y10" s="1" t="str">
        <f t="shared" si="10"/>
        <v>Alexander  Stirzaker</v>
      </c>
      <c r="Z10" s="1" t="str">
        <f t="shared" si="11"/>
        <v>Desborough</v>
      </c>
      <c r="AA10" s="22">
        <v>6.82</v>
      </c>
      <c r="AC10" s="5" t="str">
        <f t="shared" si="3"/>
        <v>Max Skelton</v>
      </c>
      <c r="AD10" s="25">
        <v>7</v>
      </c>
      <c r="AE10" s="25">
        <v>126</v>
      </c>
      <c r="AF10" s="1" t="str">
        <f t="shared" si="12"/>
        <v>Max Skelton</v>
      </c>
      <c r="AG10" s="1" t="str">
        <f t="shared" si="13"/>
        <v>Holyport College</v>
      </c>
      <c r="AH10" s="27">
        <v>3</v>
      </c>
      <c r="AI10" s="28">
        <v>17.8</v>
      </c>
    </row>
    <row r="11" spans="1:35" ht="15" customHeight="1">
      <c r="A11" s="5">
        <f t="shared" si="14"/>
        <v>0</v>
      </c>
      <c r="B11" s="25">
        <v>8</v>
      </c>
      <c r="C11" s="25"/>
      <c r="D11" s="1">
        <f t="shared" si="4"/>
        <v>0</v>
      </c>
      <c r="E11" s="1">
        <f t="shared" si="5"/>
        <v>0</v>
      </c>
      <c r="F11" s="26"/>
      <c r="H11" s="5" t="str">
        <f t="shared" si="0"/>
        <v>Ed Langdon</v>
      </c>
      <c r="I11" s="20">
        <v>8</v>
      </c>
      <c r="J11" s="21">
        <v>153</v>
      </c>
      <c r="K11" s="1" t="str">
        <f t="shared" si="6"/>
        <v>Ed Langdon</v>
      </c>
      <c r="L11" s="1" t="str">
        <f t="shared" si="7"/>
        <v>Park House</v>
      </c>
      <c r="M11" s="22">
        <v>1.23</v>
      </c>
      <c r="O11" s="5" t="str">
        <f t="shared" si="1"/>
        <v>Tom David</v>
      </c>
      <c r="P11" s="20">
        <v>8</v>
      </c>
      <c r="Q11" s="21">
        <v>137</v>
      </c>
      <c r="R11" s="1" t="str">
        <f t="shared" si="8"/>
        <v>Tom David</v>
      </c>
      <c r="S11" s="1" t="str">
        <f t="shared" si="9"/>
        <v>RBCS</v>
      </c>
      <c r="T11" s="22">
        <v>4.16</v>
      </c>
      <c r="V11" s="5" t="str">
        <f t="shared" si="2"/>
        <v>Dalton Bidgood</v>
      </c>
      <c r="W11" s="20">
        <v>8</v>
      </c>
      <c r="X11" s="21">
        <v>122</v>
      </c>
      <c r="Y11" s="1" t="str">
        <f t="shared" si="10"/>
        <v>Dalton Bidgood</v>
      </c>
      <c r="Z11" s="1" t="str">
        <f t="shared" si="11"/>
        <v>Desborough</v>
      </c>
      <c r="AA11" s="22">
        <v>6.62</v>
      </c>
      <c r="AC11" s="5">
        <f t="shared" si="3"/>
        <v>0</v>
      </c>
      <c r="AD11" s="25">
        <v>8</v>
      </c>
      <c r="AE11" s="25"/>
      <c r="AF11" s="1">
        <f t="shared" si="12"/>
        <v>0</v>
      </c>
      <c r="AG11" s="1">
        <f t="shared" si="13"/>
        <v>0</v>
      </c>
      <c r="AH11" s="27"/>
      <c r="AI11" s="28"/>
    </row>
    <row r="12" spans="1:35" ht="15" customHeight="1">
      <c r="A12" s="5">
        <f t="shared" si="14"/>
        <v>0</v>
      </c>
      <c r="H12" s="5" t="str">
        <f t="shared" si="0"/>
        <v>Will Thompson</v>
      </c>
      <c r="I12" s="20">
        <v>9</v>
      </c>
      <c r="J12" s="21">
        <v>136</v>
      </c>
      <c r="K12" s="1" t="str">
        <f t="shared" si="6"/>
        <v>Will Thompson</v>
      </c>
      <c r="L12" s="1" t="str">
        <f t="shared" si="7"/>
        <v>RBCS</v>
      </c>
      <c r="M12" s="22">
        <v>1.23</v>
      </c>
      <c r="O12" s="5" t="str">
        <f t="shared" si="1"/>
        <v>Angus McGee</v>
      </c>
      <c r="P12" s="20">
        <v>9</v>
      </c>
      <c r="Q12" s="21">
        <v>152</v>
      </c>
      <c r="R12" s="1" t="str">
        <f t="shared" si="8"/>
        <v>Angus McGee</v>
      </c>
      <c r="S12" s="1" t="str">
        <f t="shared" si="9"/>
        <v>Park House</v>
      </c>
      <c r="T12" s="22">
        <v>4.14</v>
      </c>
      <c r="V12" s="5" t="str">
        <f t="shared" si="2"/>
        <v>Tom Ferguson</v>
      </c>
      <c r="W12" s="20">
        <v>9</v>
      </c>
      <c r="X12" s="21">
        <v>151</v>
      </c>
      <c r="Y12" s="1" t="str">
        <f t="shared" si="10"/>
        <v>Tom Ferguson</v>
      </c>
      <c r="Z12" s="1" t="str">
        <f t="shared" si="11"/>
        <v>Park House</v>
      </c>
      <c r="AA12" s="22">
        <v>6.06</v>
      </c>
      <c r="AC12" s="5">
        <f t="shared" si="3"/>
        <v>0</v>
      </c>
      <c r="AD12" s="25">
        <v>9</v>
      </c>
      <c r="AE12" s="18"/>
      <c r="AF12" s="1">
        <f t="shared" si="12"/>
        <v>0</v>
      </c>
      <c r="AG12" s="1">
        <f t="shared" si="13"/>
        <v>0</v>
      </c>
      <c r="AH12" s="27"/>
      <c r="AI12" s="28"/>
    </row>
    <row r="13" spans="1:35" ht="15" customHeight="1">
      <c r="A13" s="5" t="str">
        <f t="shared" si="14"/>
        <v>Heat 2</v>
      </c>
      <c r="B13" s="107" t="s">
        <v>113</v>
      </c>
      <c r="C13" s="108" t="s">
        <v>114</v>
      </c>
      <c r="D13" s="109" t="s">
        <v>21</v>
      </c>
      <c r="E13" s="109"/>
      <c r="F13" s="110"/>
      <c r="H13" s="5">
        <f t="shared" si="0"/>
        <v>0</v>
      </c>
      <c r="I13" s="20">
        <v>10</v>
      </c>
      <c r="J13" s="21"/>
      <c r="K13" s="1">
        <f aca="true" t="shared" si="15" ref="K13:K19">_xlfn.IFERROR(VLOOKUP($J13,U15_Boys,2,FALSE),0)</f>
        <v>0</v>
      </c>
      <c r="L13" s="1">
        <f aca="true" t="shared" si="16" ref="L13:L19">_xlfn.IFERROR(VLOOKUP($J13,U15_Boys,3,FALSE),0)</f>
        <v>0</v>
      </c>
      <c r="M13" s="22"/>
      <c r="O13" s="5" t="str">
        <f t="shared" si="1"/>
        <v>Alexander  Stirzaker</v>
      </c>
      <c r="P13" s="20">
        <v>10</v>
      </c>
      <c r="Q13" s="21">
        <v>121</v>
      </c>
      <c r="R13" s="1" t="str">
        <f t="shared" si="8"/>
        <v>Alexander  Stirzaker</v>
      </c>
      <c r="S13" s="1" t="str">
        <f t="shared" si="9"/>
        <v>Desborough</v>
      </c>
      <c r="T13" s="22">
        <v>3.53</v>
      </c>
      <c r="V13" s="5" t="str">
        <f t="shared" si="2"/>
        <v>Matthew Smith</v>
      </c>
      <c r="W13" s="20">
        <v>10</v>
      </c>
      <c r="X13" s="21">
        <v>141</v>
      </c>
      <c r="Y13" s="1" t="str">
        <f t="shared" si="10"/>
        <v>Matthew Smith</v>
      </c>
      <c r="Z13" s="1" t="str">
        <f t="shared" si="11"/>
        <v>Westgate</v>
      </c>
      <c r="AA13" s="22">
        <v>5.92</v>
      </c>
      <c r="AC13" s="5">
        <f t="shared" si="3"/>
        <v>0</v>
      </c>
      <c r="AD13" s="25">
        <v>10</v>
      </c>
      <c r="AE13" s="25"/>
      <c r="AF13" s="1">
        <f t="shared" si="12"/>
        <v>0</v>
      </c>
      <c r="AG13" s="1">
        <f t="shared" si="13"/>
        <v>0</v>
      </c>
      <c r="AH13" s="27"/>
      <c r="AI13" s="28"/>
    </row>
    <row r="14" spans="1:35" ht="15" customHeight="1">
      <c r="A14" s="5" t="str">
        <f t="shared" si="14"/>
        <v>Angus McGee</v>
      </c>
      <c r="B14" s="18">
        <v>1</v>
      </c>
      <c r="C14" s="18">
        <v>152</v>
      </c>
      <c r="D14" s="1" t="str">
        <f aca="true" t="shared" si="17" ref="D14:D21">_xlfn.IFERROR(VLOOKUP($C14,U15_Boys,2,FALSE),0)</f>
        <v>Angus McGee</v>
      </c>
      <c r="E14" s="1" t="str">
        <f aca="true" t="shared" si="18" ref="E14:E21">_xlfn.IFERROR(VLOOKUP($C14,U15_Boys,3,FALSE),0)</f>
        <v>Park House</v>
      </c>
      <c r="F14" s="19">
        <v>15.3</v>
      </c>
      <c r="H14" s="5">
        <f t="shared" si="0"/>
        <v>0</v>
      </c>
      <c r="I14" s="20">
        <v>11</v>
      </c>
      <c r="J14" s="21"/>
      <c r="K14" s="1">
        <f t="shared" si="15"/>
        <v>0</v>
      </c>
      <c r="L14" s="1">
        <f t="shared" si="16"/>
        <v>0</v>
      </c>
      <c r="M14" s="22"/>
      <c r="O14" s="5">
        <f t="shared" si="1"/>
        <v>0</v>
      </c>
      <c r="P14" s="20">
        <v>11</v>
      </c>
      <c r="Q14" s="21"/>
      <c r="R14" s="1">
        <f aca="true" t="shared" si="19" ref="R14:R19">_xlfn.IFERROR(VLOOKUP($Q14,U15_Boys,2,FALSE),0)</f>
        <v>0</v>
      </c>
      <c r="S14" s="1">
        <f aca="true" t="shared" si="20" ref="S14:S19">_xlfn.IFERROR(VLOOKUP($Q14,U15_Boys,3,FALSE),0)</f>
        <v>0</v>
      </c>
      <c r="T14" s="22"/>
      <c r="V14" s="5" t="str">
        <f t="shared" si="2"/>
        <v>Will Thompson</v>
      </c>
      <c r="W14" s="20">
        <v>11</v>
      </c>
      <c r="X14" s="21">
        <v>136</v>
      </c>
      <c r="Y14" s="1" t="str">
        <f t="shared" si="10"/>
        <v>Will Thompson</v>
      </c>
      <c r="Z14" s="1" t="str">
        <f t="shared" si="11"/>
        <v>RBCS</v>
      </c>
      <c r="AA14" s="22">
        <v>5.85</v>
      </c>
      <c r="AC14" s="5">
        <f t="shared" si="3"/>
        <v>0</v>
      </c>
      <c r="AD14" s="25">
        <v>11</v>
      </c>
      <c r="AE14" s="25"/>
      <c r="AF14" s="1">
        <f t="shared" si="12"/>
        <v>0</v>
      </c>
      <c r="AG14" s="1">
        <f t="shared" si="13"/>
        <v>0</v>
      </c>
      <c r="AH14" s="27"/>
      <c r="AI14" s="28"/>
    </row>
    <row r="15" spans="1:35" ht="15" customHeight="1">
      <c r="A15" s="5" t="str">
        <f t="shared" si="14"/>
        <v>Ed Langdon</v>
      </c>
      <c r="B15" s="25">
        <v>2</v>
      </c>
      <c r="C15" s="25">
        <v>153</v>
      </c>
      <c r="D15" s="1" t="str">
        <f t="shared" si="17"/>
        <v>Ed Langdon</v>
      </c>
      <c r="E15" s="1" t="str">
        <f t="shared" si="18"/>
        <v>Park House</v>
      </c>
      <c r="F15" s="26">
        <v>16.2</v>
      </c>
      <c r="H15" s="5">
        <f t="shared" si="0"/>
        <v>0</v>
      </c>
      <c r="I15" s="20">
        <v>12</v>
      </c>
      <c r="J15" s="21"/>
      <c r="K15" s="1">
        <f t="shared" si="15"/>
        <v>0</v>
      </c>
      <c r="L15" s="1">
        <f t="shared" si="16"/>
        <v>0</v>
      </c>
      <c r="M15" s="22"/>
      <c r="O15" s="5">
        <f t="shared" si="1"/>
        <v>0</v>
      </c>
      <c r="P15" s="20">
        <v>12</v>
      </c>
      <c r="Q15" s="21"/>
      <c r="R15" s="1">
        <f t="shared" si="19"/>
        <v>0</v>
      </c>
      <c r="S15" s="1">
        <f t="shared" si="20"/>
        <v>0</v>
      </c>
      <c r="T15" s="22"/>
      <c r="V15" s="5">
        <f t="shared" si="2"/>
        <v>0</v>
      </c>
      <c r="W15" s="20">
        <v>12</v>
      </c>
      <c r="X15" s="21"/>
      <c r="Y15" s="1">
        <f t="shared" si="10"/>
        <v>0</v>
      </c>
      <c r="Z15" s="1">
        <f t="shared" si="11"/>
        <v>0</v>
      </c>
      <c r="AA15" s="115"/>
      <c r="AC15" s="5">
        <f t="shared" si="3"/>
        <v>0</v>
      </c>
      <c r="AD15" s="25">
        <v>12</v>
      </c>
      <c r="AE15" s="25"/>
      <c r="AF15" s="1">
        <f t="shared" si="12"/>
        <v>0</v>
      </c>
      <c r="AG15" s="1">
        <f t="shared" si="13"/>
        <v>0</v>
      </c>
      <c r="AH15" s="27"/>
      <c r="AI15" s="28"/>
    </row>
    <row r="16" spans="1:35" ht="15" customHeight="1">
      <c r="A16" s="5" t="str">
        <f t="shared" si="14"/>
        <v>Dalton Bidgood</v>
      </c>
      <c r="B16" s="25">
        <v>3</v>
      </c>
      <c r="C16" s="25">
        <v>122</v>
      </c>
      <c r="D16" s="1" t="str">
        <f t="shared" si="17"/>
        <v>Dalton Bidgood</v>
      </c>
      <c r="E16" s="1" t="str">
        <f t="shared" si="18"/>
        <v>Desborough</v>
      </c>
      <c r="F16" s="26">
        <v>16.4</v>
      </c>
      <c r="H16" s="5">
        <f t="shared" si="0"/>
        <v>0</v>
      </c>
      <c r="I16" s="20">
        <v>13</v>
      </c>
      <c r="J16" s="21"/>
      <c r="K16" s="1">
        <f t="shared" si="15"/>
        <v>0</v>
      </c>
      <c r="L16" s="1">
        <f t="shared" si="16"/>
        <v>0</v>
      </c>
      <c r="M16" s="22"/>
      <c r="O16" s="5">
        <f t="shared" si="1"/>
        <v>0</v>
      </c>
      <c r="P16" s="20">
        <v>13</v>
      </c>
      <c r="Q16" s="21"/>
      <c r="R16" s="1">
        <f t="shared" si="19"/>
        <v>0</v>
      </c>
      <c r="S16" s="1">
        <f t="shared" si="20"/>
        <v>0</v>
      </c>
      <c r="T16" s="22"/>
      <c r="V16" s="5">
        <f t="shared" si="2"/>
        <v>0</v>
      </c>
      <c r="W16" s="20">
        <v>13</v>
      </c>
      <c r="X16" s="21"/>
      <c r="Y16" s="1">
        <f>_xlfn.IFERROR(VLOOKUP($X16,U15_Boys,2,FALSE),0)</f>
        <v>0</v>
      </c>
      <c r="Z16" s="1">
        <f>_xlfn.IFERROR(VLOOKUP($X16,U15_Boys,3,FALSE),0)</f>
        <v>0</v>
      </c>
      <c r="AA16" s="22"/>
      <c r="AC16" s="5">
        <f t="shared" si="3"/>
        <v>0</v>
      </c>
      <c r="AD16" s="8"/>
      <c r="AE16" s="8"/>
      <c r="AF16" s="2"/>
      <c r="AG16" s="2"/>
      <c r="AH16" s="32"/>
      <c r="AI16" s="11"/>
    </row>
    <row r="17" spans="1:35" ht="15" customHeight="1">
      <c r="A17" s="5" t="str">
        <f t="shared" si="14"/>
        <v>Tom Ferguson</v>
      </c>
      <c r="B17" s="25">
        <v>4</v>
      </c>
      <c r="C17" s="25">
        <v>151</v>
      </c>
      <c r="D17" s="1" t="str">
        <f t="shared" si="17"/>
        <v>Tom Ferguson</v>
      </c>
      <c r="E17" s="1" t="str">
        <f t="shared" si="18"/>
        <v>Park House</v>
      </c>
      <c r="F17" s="26">
        <v>17</v>
      </c>
      <c r="H17" s="5">
        <f t="shared" si="0"/>
        <v>0</v>
      </c>
      <c r="I17" s="20">
        <v>14</v>
      </c>
      <c r="J17" s="21"/>
      <c r="K17" s="1">
        <f t="shared" si="15"/>
        <v>0</v>
      </c>
      <c r="L17" s="1">
        <f t="shared" si="16"/>
        <v>0</v>
      </c>
      <c r="M17" s="22"/>
      <c r="O17" s="5">
        <f t="shared" si="1"/>
        <v>0</v>
      </c>
      <c r="P17" s="20">
        <v>14</v>
      </c>
      <c r="Q17" s="21"/>
      <c r="R17" s="1">
        <f t="shared" si="19"/>
        <v>0</v>
      </c>
      <c r="S17" s="1">
        <f t="shared" si="20"/>
        <v>0</v>
      </c>
      <c r="T17" s="22"/>
      <c r="V17" s="5">
        <f t="shared" si="2"/>
        <v>0</v>
      </c>
      <c r="W17" s="20">
        <v>14</v>
      </c>
      <c r="X17" s="21"/>
      <c r="Y17" s="1">
        <f>_xlfn.IFERROR(VLOOKUP($X17,U15_Boys,2,FALSE),0)</f>
        <v>0</v>
      </c>
      <c r="Z17" s="1">
        <f>_xlfn.IFERROR(VLOOKUP($X17,U15_Boys,3,FALSE),0)</f>
        <v>0</v>
      </c>
      <c r="AA17" s="22"/>
      <c r="AC17" s="5" t="str">
        <f t="shared" si="3"/>
        <v>Heat 2</v>
      </c>
      <c r="AD17" s="111" t="s">
        <v>113</v>
      </c>
      <c r="AE17" s="109" t="s">
        <v>20</v>
      </c>
      <c r="AF17" s="109" t="s">
        <v>21</v>
      </c>
      <c r="AG17" s="116"/>
      <c r="AH17" s="117"/>
      <c r="AI17" s="118"/>
    </row>
    <row r="18" spans="1:35" ht="15" customHeight="1">
      <c r="A18" s="5" t="str">
        <f t="shared" si="14"/>
        <v>Cameron Mobley</v>
      </c>
      <c r="B18" s="25">
        <v>5</v>
      </c>
      <c r="C18" s="25">
        <v>125</v>
      </c>
      <c r="D18" s="1" t="str">
        <f t="shared" si="17"/>
        <v>Cameron Mobley</v>
      </c>
      <c r="E18" s="1" t="str">
        <f t="shared" si="18"/>
        <v>Holyport College</v>
      </c>
      <c r="F18" s="26">
        <v>17.7</v>
      </c>
      <c r="H18" s="5">
        <f t="shared" si="0"/>
        <v>0</v>
      </c>
      <c r="I18" s="20">
        <v>15</v>
      </c>
      <c r="J18" s="21"/>
      <c r="K18" s="1">
        <f t="shared" si="15"/>
        <v>0</v>
      </c>
      <c r="L18" s="1">
        <f t="shared" si="16"/>
        <v>0</v>
      </c>
      <c r="M18" s="22"/>
      <c r="O18" s="5">
        <f t="shared" si="1"/>
        <v>0</v>
      </c>
      <c r="P18" s="20">
        <v>15</v>
      </c>
      <c r="Q18" s="21"/>
      <c r="R18" s="1">
        <f t="shared" si="19"/>
        <v>0</v>
      </c>
      <c r="S18" s="1">
        <f t="shared" si="20"/>
        <v>0</v>
      </c>
      <c r="T18" s="22"/>
      <c r="V18" s="5">
        <f t="shared" si="2"/>
        <v>0</v>
      </c>
      <c r="W18" s="20">
        <v>15</v>
      </c>
      <c r="X18" s="21"/>
      <c r="Y18" s="1">
        <f>_xlfn.IFERROR(VLOOKUP($X18,U15_Boys,2,FALSE),0)</f>
        <v>0</v>
      </c>
      <c r="Z18" s="1">
        <f>_xlfn.IFERROR(VLOOKUP($X18,U15_Boys,3,FALSE),0)</f>
        <v>0</v>
      </c>
      <c r="AA18" s="22"/>
      <c r="AC18" s="5" t="str">
        <f t="shared" si="3"/>
        <v>Will Thompson</v>
      </c>
      <c r="AD18" s="18">
        <v>1</v>
      </c>
      <c r="AE18" s="18">
        <v>136</v>
      </c>
      <c r="AF18" s="1" t="str">
        <f aca="true" t="shared" si="21" ref="AF18:AF29">_xlfn.IFERROR(VLOOKUP($AE18,U15_Boys,2,FALSE),0)</f>
        <v>Will Thompson</v>
      </c>
      <c r="AG18" s="1" t="str">
        <f aca="true" t="shared" si="22" ref="AG18:AG29">_xlfn.IFERROR(VLOOKUP($AE18,U15_Boys,3,FALSE),0)</f>
        <v>RBCS</v>
      </c>
      <c r="AH18" s="23">
        <v>2</v>
      </c>
      <c r="AI18" s="28">
        <v>30.9</v>
      </c>
    </row>
    <row r="19" spans="1:35" ht="15" customHeight="1">
      <c r="A19" s="5" t="str">
        <f t="shared" si="14"/>
        <v>Alexander  Stirzaker</v>
      </c>
      <c r="B19" s="25">
        <v>6</v>
      </c>
      <c r="C19" s="25">
        <v>121</v>
      </c>
      <c r="D19" s="1" t="str">
        <f t="shared" si="17"/>
        <v>Alexander  Stirzaker</v>
      </c>
      <c r="E19" s="1" t="str">
        <f t="shared" si="18"/>
        <v>Desborough</v>
      </c>
      <c r="F19" s="26">
        <v>0</v>
      </c>
      <c r="H19" s="5">
        <f t="shared" si="0"/>
        <v>0</v>
      </c>
      <c r="I19" s="20">
        <v>16</v>
      </c>
      <c r="J19" s="21"/>
      <c r="K19" s="1">
        <f t="shared" si="15"/>
        <v>0</v>
      </c>
      <c r="L19" s="1">
        <f t="shared" si="16"/>
        <v>0</v>
      </c>
      <c r="M19" s="22"/>
      <c r="O19" s="5">
        <f t="shared" si="1"/>
        <v>0</v>
      </c>
      <c r="P19" s="20">
        <v>16</v>
      </c>
      <c r="Q19" s="21"/>
      <c r="R19" s="1">
        <f t="shared" si="19"/>
        <v>0</v>
      </c>
      <c r="S19" s="1">
        <f t="shared" si="20"/>
        <v>0</v>
      </c>
      <c r="T19" s="22"/>
      <c r="V19" s="5">
        <f t="shared" si="2"/>
        <v>0</v>
      </c>
      <c r="W19" s="20">
        <v>16</v>
      </c>
      <c r="X19" s="21"/>
      <c r="Y19" s="1">
        <f>_xlfn.IFERROR(VLOOKUP($X19,U15_Boys,2,FALSE),0)</f>
        <v>0</v>
      </c>
      <c r="Z19" s="1">
        <f>_xlfn.IFERROR(VLOOKUP($X19,U15_Boys,3,FALSE),0)</f>
        <v>0</v>
      </c>
      <c r="AA19" s="22"/>
      <c r="AC19" s="5" t="str">
        <f t="shared" si="3"/>
        <v>Ed Langdon</v>
      </c>
      <c r="AD19" s="25">
        <v>2</v>
      </c>
      <c r="AE19" s="25">
        <v>153</v>
      </c>
      <c r="AF19" s="1" t="str">
        <f t="shared" si="21"/>
        <v>Ed Langdon</v>
      </c>
      <c r="AG19" s="1" t="str">
        <f t="shared" si="22"/>
        <v>Park House</v>
      </c>
      <c r="AH19" s="27">
        <v>2</v>
      </c>
      <c r="AI19" s="28">
        <v>31.1</v>
      </c>
    </row>
    <row r="20" spans="1:35" ht="15" customHeight="1">
      <c r="A20" s="5">
        <f t="shared" si="14"/>
        <v>0</v>
      </c>
      <c r="B20" s="25">
        <v>7</v>
      </c>
      <c r="C20" s="25"/>
      <c r="D20" s="1">
        <f t="shared" si="17"/>
        <v>0</v>
      </c>
      <c r="E20" s="1">
        <f t="shared" si="18"/>
        <v>0</v>
      </c>
      <c r="F20" s="26"/>
      <c r="H20" s="5">
        <f t="shared" si="0"/>
        <v>0</v>
      </c>
      <c r="I20" s="34"/>
      <c r="L20" s="31"/>
      <c r="O20" s="5">
        <f t="shared" si="1"/>
        <v>0</v>
      </c>
      <c r="P20" s="34"/>
      <c r="Q20" s="30"/>
      <c r="R20" s="31"/>
      <c r="S20" s="31"/>
      <c r="T20" s="11"/>
      <c r="V20" s="5">
        <f t="shared" si="2"/>
        <v>0</v>
      </c>
      <c r="W20" s="34"/>
      <c r="X20" s="30"/>
      <c r="Y20" s="31"/>
      <c r="Z20" s="31"/>
      <c r="AA20" s="11"/>
      <c r="AC20" s="5" t="str">
        <f t="shared" si="3"/>
        <v>Tom Ferguson</v>
      </c>
      <c r="AD20" s="25">
        <v>3</v>
      </c>
      <c r="AE20" s="25">
        <v>151</v>
      </c>
      <c r="AF20" s="1" t="str">
        <f t="shared" si="21"/>
        <v>Tom Ferguson</v>
      </c>
      <c r="AG20" s="1" t="str">
        <f t="shared" si="22"/>
        <v>Park House</v>
      </c>
      <c r="AH20" s="27">
        <v>2</v>
      </c>
      <c r="AI20" s="28">
        <v>31.6</v>
      </c>
    </row>
    <row r="21" spans="1:35" ht="15" customHeight="1">
      <c r="A21" s="5">
        <f t="shared" si="14"/>
        <v>0</v>
      </c>
      <c r="B21" s="25">
        <v>8</v>
      </c>
      <c r="C21" s="25"/>
      <c r="D21" s="1">
        <f t="shared" si="17"/>
        <v>0</v>
      </c>
      <c r="E21" s="1">
        <f t="shared" si="18"/>
        <v>0</v>
      </c>
      <c r="F21" s="26"/>
      <c r="H21" s="5" t="str">
        <f t="shared" si="0"/>
        <v>Pool 1</v>
      </c>
      <c r="I21" s="107" t="s">
        <v>113</v>
      </c>
      <c r="J21" s="108" t="s">
        <v>15</v>
      </c>
      <c r="K21" s="107" t="s">
        <v>16</v>
      </c>
      <c r="L21" s="108" t="s">
        <v>22</v>
      </c>
      <c r="M21" s="110"/>
      <c r="N21" s="104"/>
      <c r="O21" s="5" t="str">
        <f t="shared" si="1"/>
        <v>Pool 1</v>
      </c>
      <c r="P21" s="107" t="s">
        <v>113</v>
      </c>
      <c r="Q21" s="108" t="s">
        <v>18</v>
      </c>
      <c r="R21" s="107" t="s">
        <v>16</v>
      </c>
      <c r="S21" s="108" t="s">
        <v>22</v>
      </c>
      <c r="T21" s="110"/>
      <c r="U21" s="104"/>
      <c r="V21" s="5" t="str">
        <f t="shared" si="2"/>
        <v>Pool 1</v>
      </c>
      <c r="W21" s="107" t="s">
        <v>113</v>
      </c>
      <c r="X21" s="108" t="s">
        <v>19</v>
      </c>
      <c r="Y21" s="107" t="s">
        <v>16</v>
      </c>
      <c r="Z21" s="108" t="s">
        <v>22</v>
      </c>
      <c r="AA21" s="110"/>
      <c r="AC21" s="5" t="str">
        <f t="shared" si="3"/>
        <v>Cameron Mobley</v>
      </c>
      <c r="AD21" s="25">
        <v>4</v>
      </c>
      <c r="AE21" s="25">
        <v>125</v>
      </c>
      <c r="AF21" s="1" t="str">
        <f t="shared" si="21"/>
        <v>Cameron Mobley</v>
      </c>
      <c r="AG21" s="1" t="str">
        <f t="shared" si="22"/>
        <v>Holyport College</v>
      </c>
      <c r="AH21" s="27">
        <v>2</v>
      </c>
      <c r="AI21" s="28">
        <v>34.3</v>
      </c>
    </row>
    <row r="22" spans="1:35" ht="15" customHeight="1">
      <c r="A22" s="5">
        <f t="shared" si="14"/>
        <v>0</v>
      </c>
      <c r="H22" s="5">
        <f t="shared" si="0"/>
        <v>0</v>
      </c>
      <c r="I22" s="20">
        <v>1</v>
      </c>
      <c r="J22" s="21"/>
      <c r="K22" s="1">
        <f aca="true" t="shared" si="23" ref="K22:K37">_xlfn.IFERROR(VLOOKUP($J22,U15_Boys,2,FALSE),0)</f>
        <v>0</v>
      </c>
      <c r="L22" s="1">
        <f aca="true" t="shared" si="24" ref="L22:L37">_xlfn.IFERROR(VLOOKUP($J22,U15_Boys,3,FALSE),0)</f>
        <v>0</v>
      </c>
      <c r="M22" s="22"/>
      <c r="O22" s="5">
        <f t="shared" si="1"/>
        <v>0</v>
      </c>
      <c r="P22" s="20">
        <v>1</v>
      </c>
      <c r="Q22" s="21"/>
      <c r="R22" s="1">
        <f aca="true" t="shared" si="25" ref="R22:R37">_xlfn.IFERROR(VLOOKUP($Q22,U15_Boys,2,FALSE),0)</f>
        <v>0</v>
      </c>
      <c r="S22" s="1">
        <f aca="true" t="shared" si="26" ref="S22:S37">_xlfn.IFERROR(VLOOKUP($Q22,U15_Boys,3,FALSE),0)</f>
        <v>0</v>
      </c>
      <c r="T22" s="22"/>
      <c r="V22" s="5">
        <f t="shared" si="2"/>
        <v>0</v>
      </c>
      <c r="W22" s="20">
        <v>1</v>
      </c>
      <c r="X22" s="21"/>
      <c r="Y22" s="1">
        <f aca="true" t="shared" si="27" ref="Y22:Y37">_xlfn.IFERROR(VLOOKUP($X22,U15_Boys,2,FALSE),0)</f>
        <v>0</v>
      </c>
      <c r="Z22" s="1">
        <f aca="true" t="shared" si="28" ref="Z22:Z37">_xlfn.IFERROR(VLOOKUP($X22,U15_Boys,3,FALSE),0)</f>
        <v>0</v>
      </c>
      <c r="AA22" s="22"/>
      <c r="AC22" s="5" t="str">
        <f t="shared" si="3"/>
        <v>Krystian Kapron</v>
      </c>
      <c r="AD22" s="25">
        <v>5</v>
      </c>
      <c r="AE22" s="25">
        <v>143</v>
      </c>
      <c r="AF22" s="1" t="str">
        <f t="shared" si="21"/>
        <v>Krystian Kapron</v>
      </c>
      <c r="AG22" s="1" t="str">
        <f t="shared" si="22"/>
        <v>Highdown</v>
      </c>
      <c r="AH22" s="27">
        <v>2</v>
      </c>
      <c r="AI22" s="28">
        <v>41.4</v>
      </c>
    </row>
    <row r="23" spans="1:35" ht="15" customHeight="1">
      <c r="A23" s="5" t="str">
        <f t="shared" si="14"/>
        <v>Heat 3</v>
      </c>
      <c r="B23" s="107" t="s">
        <v>113</v>
      </c>
      <c r="C23" s="108" t="s">
        <v>114</v>
      </c>
      <c r="D23" s="109" t="s">
        <v>23</v>
      </c>
      <c r="E23" s="116"/>
      <c r="F23" s="119"/>
      <c r="H23" s="5">
        <f t="shared" si="0"/>
        <v>0</v>
      </c>
      <c r="I23" s="20">
        <v>2</v>
      </c>
      <c r="J23" s="21"/>
      <c r="K23" s="1">
        <f t="shared" si="23"/>
        <v>0</v>
      </c>
      <c r="L23" s="1">
        <f t="shared" si="24"/>
        <v>0</v>
      </c>
      <c r="M23" s="22"/>
      <c r="O23" s="5">
        <f t="shared" si="1"/>
        <v>0</v>
      </c>
      <c r="P23" s="20">
        <v>2</v>
      </c>
      <c r="Q23" s="21"/>
      <c r="R23" s="1">
        <f t="shared" si="25"/>
        <v>0</v>
      </c>
      <c r="S23" s="1">
        <f t="shared" si="26"/>
        <v>0</v>
      </c>
      <c r="T23" s="22"/>
      <c r="V23" s="5">
        <f t="shared" si="2"/>
        <v>0</v>
      </c>
      <c r="W23" s="20">
        <v>2</v>
      </c>
      <c r="X23" s="21"/>
      <c r="Y23" s="1">
        <f t="shared" si="27"/>
        <v>0</v>
      </c>
      <c r="Z23" s="1">
        <f t="shared" si="28"/>
        <v>0</v>
      </c>
      <c r="AA23" s="22"/>
      <c r="AC23" s="5" t="str">
        <f t="shared" si="3"/>
        <v>Freddie Fenton</v>
      </c>
      <c r="AD23" s="25">
        <v>6</v>
      </c>
      <c r="AE23" s="25">
        <v>148</v>
      </c>
      <c r="AF23" s="1" t="str">
        <f t="shared" si="21"/>
        <v>Freddie Fenton</v>
      </c>
      <c r="AG23" s="1" t="str">
        <f t="shared" si="22"/>
        <v>Charters</v>
      </c>
      <c r="AH23" s="27">
        <v>2</v>
      </c>
      <c r="AI23" s="28">
        <v>47.5</v>
      </c>
    </row>
    <row r="24" spans="1:35" ht="15" customHeight="1">
      <c r="A24" s="5" t="str">
        <f t="shared" si="14"/>
        <v>Jamie Sheffield</v>
      </c>
      <c r="B24" s="18">
        <v>1</v>
      </c>
      <c r="C24" s="18">
        <v>128</v>
      </c>
      <c r="D24" s="1" t="str">
        <f aca="true" t="shared" si="29" ref="D24:D31">_xlfn.IFERROR(VLOOKUP($C24,U15_Boys,2,FALSE),0)</f>
        <v>Jamie Sheffield</v>
      </c>
      <c r="E24" s="1" t="str">
        <f aca="true" t="shared" si="30" ref="E24:E31">_xlfn.IFERROR(VLOOKUP($C24,U15_Boys,3,FALSE),0)</f>
        <v>Holyport College</v>
      </c>
      <c r="F24" s="19">
        <v>15</v>
      </c>
      <c r="H24" s="5">
        <f t="shared" si="0"/>
        <v>0</v>
      </c>
      <c r="I24" s="20">
        <v>3</v>
      </c>
      <c r="J24" s="21"/>
      <c r="K24" s="1">
        <f t="shared" si="23"/>
        <v>0</v>
      </c>
      <c r="L24" s="1">
        <f t="shared" si="24"/>
        <v>0</v>
      </c>
      <c r="M24" s="22"/>
      <c r="O24" s="5">
        <f t="shared" si="1"/>
        <v>0</v>
      </c>
      <c r="P24" s="20">
        <v>3</v>
      </c>
      <c r="Q24" s="21"/>
      <c r="R24" s="1">
        <f t="shared" si="25"/>
        <v>0</v>
      </c>
      <c r="S24" s="1">
        <f t="shared" si="26"/>
        <v>0</v>
      </c>
      <c r="T24" s="22"/>
      <c r="V24" s="5">
        <f t="shared" si="2"/>
        <v>0</v>
      </c>
      <c r="W24" s="20">
        <v>3</v>
      </c>
      <c r="X24" s="21"/>
      <c r="Y24" s="1">
        <f t="shared" si="27"/>
        <v>0</v>
      </c>
      <c r="Z24" s="1">
        <f t="shared" si="28"/>
        <v>0</v>
      </c>
      <c r="AA24" s="22"/>
      <c r="AC24" s="5" t="str">
        <f t="shared" si="3"/>
        <v>Matthew Smith</v>
      </c>
      <c r="AD24" s="25">
        <v>7</v>
      </c>
      <c r="AE24" s="25">
        <v>141</v>
      </c>
      <c r="AF24" s="1" t="str">
        <f t="shared" si="21"/>
        <v>Matthew Smith</v>
      </c>
      <c r="AG24" s="1" t="str">
        <f t="shared" si="22"/>
        <v>Westgate</v>
      </c>
      <c r="AH24" s="27">
        <v>2</v>
      </c>
      <c r="AI24" s="28">
        <v>47.8</v>
      </c>
    </row>
    <row r="25" spans="1:35" ht="15" customHeight="1">
      <c r="A25" s="5" t="str">
        <f t="shared" si="14"/>
        <v>Joshua  Down</v>
      </c>
      <c r="B25" s="25">
        <v>2</v>
      </c>
      <c r="C25" s="25">
        <v>131</v>
      </c>
      <c r="D25" s="1" t="str">
        <f t="shared" si="29"/>
        <v>Joshua  Down</v>
      </c>
      <c r="E25" s="1" t="str">
        <f t="shared" si="30"/>
        <v>Kennet</v>
      </c>
      <c r="F25" s="26">
        <v>16</v>
      </c>
      <c r="H25" s="5">
        <f t="shared" si="0"/>
        <v>0</v>
      </c>
      <c r="I25" s="20">
        <v>4</v>
      </c>
      <c r="J25" s="21"/>
      <c r="K25" s="1">
        <f t="shared" si="23"/>
        <v>0</v>
      </c>
      <c r="L25" s="1">
        <f t="shared" si="24"/>
        <v>0</v>
      </c>
      <c r="M25" s="22"/>
      <c r="O25" s="5">
        <f t="shared" si="1"/>
        <v>0</v>
      </c>
      <c r="P25" s="20">
        <v>4</v>
      </c>
      <c r="Q25" s="21"/>
      <c r="R25" s="1">
        <f t="shared" si="25"/>
        <v>0</v>
      </c>
      <c r="S25" s="1">
        <f t="shared" si="26"/>
        <v>0</v>
      </c>
      <c r="T25" s="22"/>
      <c r="V25" s="5">
        <f t="shared" si="2"/>
        <v>0</v>
      </c>
      <c r="W25" s="20">
        <v>4</v>
      </c>
      <c r="X25" s="21"/>
      <c r="Y25" s="1">
        <f t="shared" si="27"/>
        <v>0</v>
      </c>
      <c r="Z25" s="1">
        <f t="shared" si="28"/>
        <v>0</v>
      </c>
      <c r="AA25" s="22"/>
      <c r="AC25" s="5" t="str">
        <f t="shared" si="3"/>
        <v>Calum  Johnstone</v>
      </c>
      <c r="AD25" s="25">
        <v>8</v>
      </c>
      <c r="AE25" s="25">
        <v>146</v>
      </c>
      <c r="AF25" s="1" t="str">
        <f t="shared" si="21"/>
        <v>Calum  Johnstone</v>
      </c>
      <c r="AG25" s="1" t="str">
        <f t="shared" si="22"/>
        <v>Charters</v>
      </c>
      <c r="AH25" s="27">
        <v>2</v>
      </c>
      <c r="AI25" s="28">
        <v>58.7</v>
      </c>
    </row>
    <row r="26" spans="1:35" ht="15" customHeight="1">
      <c r="A26" s="5" t="str">
        <f t="shared" si="14"/>
        <v>Oscar  McClure</v>
      </c>
      <c r="B26" s="25">
        <v>3</v>
      </c>
      <c r="C26" s="25">
        <v>130</v>
      </c>
      <c r="D26" s="1" t="str">
        <f t="shared" si="29"/>
        <v>Oscar  McClure</v>
      </c>
      <c r="E26" s="1" t="str">
        <f t="shared" si="30"/>
        <v>Kennet</v>
      </c>
      <c r="F26" s="26">
        <v>16.5</v>
      </c>
      <c r="H26" s="5">
        <f t="shared" si="0"/>
        <v>0</v>
      </c>
      <c r="I26" s="20">
        <v>5</v>
      </c>
      <c r="J26" s="21"/>
      <c r="K26" s="1">
        <f t="shared" si="23"/>
        <v>0</v>
      </c>
      <c r="L26" s="1">
        <f t="shared" si="24"/>
        <v>0</v>
      </c>
      <c r="M26" s="22"/>
      <c r="O26" s="5">
        <f t="shared" si="1"/>
        <v>0</v>
      </c>
      <c r="P26" s="20">
        <v>5</v>
      </c>
      <c r="Q26" s="21"/>
      <c r="R26" s="1">
        <f t="shared" si="25"/>
        <v>0</v>
      </c>
      <c r="S26" s="1">
        <f t="shared" si="26"/>
        <v>0</v>
      </c>
      <c r="T26" s="22"/>
      <c r="V26" s="5">
        <f t="shared" si="2"/>
        <v>0</v>
      </c>
      <c r="W26" s="20">
        <v>5</v>
      </c>
      <c r="X26" s="21"/>
      <c r="Y26" s="1">
        <f t="shared" si="27"/>
        <v>0</v>
      </c>
      <c r="Z26" s="1">
        <f t="shared" si="28"/>
        <v>0</v>
      </c>
      <c r="AA26" s="22"/>
      <c r="AC26" s="5" t="str">
        <f t="shared" si="3"/>
        <v>Angus McGee</v>
      </c>
      <c r="AD26" s="25">
        <v>9</v>
      </c>
      <c r="AE26" s="18">
        <v>152</v>
      </c>
      <c r="AF26" s="1" t="str">
        <f t="shared" si="21"/>
        <v>Angus McGee</v>
      </c>
      <c r="AG26" s="1" t="str">
        <f t="shared" si="22"/>
        <v>Park House</v>
      </c>
      <c r="AH26" s="23">
        <v>3</v>
      </c>
      <c r="AI26" s="28">
        <v>10.9</v>
      </c>
    </row>
    <row r="27" spans="1:35" ht="15" customHeight="1">
      <c r="A27" s="5" t="str">
        <f t="shared" si="14"/>
        <v>Jacob  Bunch</v>
      </c>
      <c r="B27" s="25">
        <v>4</v>
      </c>
      <c r="C27" s="25">
        <v>132</v>
      </c>
      <c r="D27" s="1" t="str">
        <f t="shared" si="29"/>
        <v>Jacob  Bunch</v>
      </c>
      <c r="E27" s="1" t="str">
        <f t="shared" si="30"/>
        <v>Kennet</v>
      </c>
      <c r="F27" s="26">
        <v>17</v>
      </c>
      <c r="H27" s="5">
        <f t="shared" si="0"/>
        <v>0</v>
      </c>
      <c r="I27" s="20">
        <v>6</v>
      </c>
      <c r="J27" s="21"/>
      <c r="K27" s="1">
        <f t="shared" si="23"/>
        <v>0</v>
      </c>
      <c r="L27" s="1">
        <f t="shared" si="24"/>
        <v>0</v>
      </c>
      <c r="M27" s="22"/>
      <c r="O27" s="5">
        <f t="shared" si="1"/>
        <v>0</v>
      </c>
      <c r="P27" s="20">
        <v>6</v>
      </c>
      <c r="Q27" s="21"/>
      <c r="R27" s="1">
        <f t="shared" si="25"/>
        <v>0</v>
      </c>
      <c r="S27" s="1">
        <f t="shared" si="26"/>
        <v>0</v>
      </c>
      <c r="T27" s="22"/>
      <c r="V27" s="5">
        <f t="shared" si="2"/>
        <v>0</v>
      </c>
      <c r="W27" s="20">
        <v>6</v>
      </c>
      <c r="X27" s="21"/>
      <c r="Y27" s="1">
        <f t="shared" si="27"/>
        <v>0</v>
      </c>
      <c r="Z27" s="1">
        <f t="shared" si="28"/>
        <v>0</v>
      </c>
      <c r="AA27" s="22"/>
      <c r="AC27" s="5">
        <f t="shared" si="3"/>
        <v>0</v>
      </c>
      <c r="AD27" s="25">
        <v>10</v>
      </c>
      <c r="AE27" s="25"/>
      <c r="AF27" s="1">
        <f t="shared" si="21"/>
        <v>0</v>
      </c>
      <c r="AG27" s="1">
        <f t="shared" si="22"/>
        <v>0</v>
      </c>
      <c r="AH27" s="27"/>
      <c r="AI27" s="28"/>
    </row>
    <row r="28" spans="1:35" ht="15" customHeight="1">
      <c r="A28" s="5" t="str">
        <f t="shared" si="14"/>
        <v>Max Skelton</v>
      </c>
      <c r="B28" s="25">
        <v>5</v>
      </c>
      <c r="C28" s="25">
        <v>126</v>
      </c>
      <c r="D28" s="1" t="str">
        <f t="shared" si="29"/>
        <v>Max Skelton</v>
      </c>
      <c r="E28" s="1" t="str">
        <f t="shared" si="30"/>
        <v>Holyport College</v>
      </c>
      <c r="F28" s="26">
        <v>17.3</v>
      </c>
      <c r="H28" s="5">
        <f t="shared" si="0"/>
        <v>0</v>
      </c>
      <c r="I28" s="20">
        <v>7</v>
      </c>
      <c r="J28" s="21"/>
      <c r="K28" s="1">
        <f t="shared" si="23"/>
        <v>0</v>
      </c>
      <c r="L28" s="1">
        <f t="shared" si="24"/>
        <v>0</v>
      </c>
      <c r="M28" s="22"/>
      <c r="O28" s="5">
        <f t="shared" si="1"/>
        <v>0</v>
      </c>
      <c r="P28" s="20">
        <v>7</v>
      </c>
      <c r="Q28" s="21"/>
      <c r="R28" s="1">
        <f t="shared" si="25"/>
        <v>0</v>
      </c>
      <c r="S28" s="1">
        <f t="shared" si="26"/>
        <v>0</v>
      </c>
      <c r="T28" s="22"/>
      <c r="V28" s="5">
        <f t="shared" si="2"/>
        <v>0</v>
      </c>
      <c r="W28" s="20">
        <v>7</v>
      </c>
      <c r="X28" s="21"/>
      <c r="Y28" s="1">
        <f t="shared" si="27"/>
        <v>0</v>
      </c>
      <c r="Z28" s="1">
        <f t="shared" si="28"/>
        <v>0</v>
      </c>
      <c r="AA28" s="22"/>
      <c r="AC28" s="5">
        <f t="shared" si="3"/>
        <v>0</v>
      </c>
      <c r="AD28" s="25">
        <v>11</v>
      </c>
      <c r="AE28" s="25"/>
      <c r="AF28" s="1">
        <f t="shared" si="21"/>
        <v>0</v>
      </c>
      <c r="AG28" s="1">
        <f t="shared" si="22"/>
        <v>0</v>
      </c>
      <c r="AH28" s="27"/>
      <c r="AI28" s="28"/>
    </row>
    <row r="29" spans="1:35" ht="15" customHeight="1">
      <c r="A29" s="5" t="str">
        <f t="shared" si="14"/>
        <v>Guillem Evans Rodriguez</v>
      </c>
      <c r="B29" s="25">
        <v>6</v>
      </c>
      <c r="C29" s="25">
        <v>127</v>
      </c>
      <c r="D29" s="1" t="str">
        <f t="shared" si="29"/>
        <v>Guillem Evans Rodriguez</v>
      </c>
      <c r="E29" s="1" t="str">
        <f t="shared" si="30"/>
        <v>Holyport College</v>
      </c>
      <c r="F29" s="26">
        <v>17.6</v>
      </c>
      <c r="H29" s="5">
        <f t="shared" si="0"/>
        <v>0</v>
      </c>
      <c r="I29" s="20">
        <v>8</v>
      </c>
      <c r="J29" s="21"/>
      <c r="K29" s="1">
        <f t="shared" si="23"/>
        <v>0</v>
      </c>
      <c r="L29" s="1">
        <f t="shared" si="24"/>
        <v>0</v>
      </c>
      <c r="M29" s="22"/>
      <c r="O29" s="5">
        <f t="shared" si="1"/>
        <v>0</v>
      </c>
      <c r="P29" s="20">
        <v>8</v>
      </c>
      <c r="Q29" s="21"/>
      <c r="R29" s="1">
        <f t="shared" si="25"/>
        <v>0</v>
      </c>
      <c r="S29" s="1">
        <f t="shared" si="26"/>
        <v>0</v>
      </c>
      <c r="T29" s="22"/>
      <c r="V29" s="5">
        <f t="shared" si="2"/>
        <v>0</v>
      </c>
      <c r="W29" s="20">
        <v>8</v>
      </c>
      <c r="X29" s="21"/>
      <c r="Y29" s="1">
        <f t="shared" si="27"/>
        <v>0</v>
      </c>
      <c r="Z29" s="1">
        <f t="shared" si="28"/>
        <v>0</v>
      </c>
      <c r="AA29" s="22"/>
      <c r="AC29" s="5">
        <f t="shared" si="3"/>
        <v>0</v>
      </c>
      <c r="AD29" s="25">
        <v>12</v>
      </c>
      <c r="AE29" s="25"/>
      <c r="AF29" s="1">
        <f t="shared" si="21"/>
        <v>0</v>
      </c>
      <c r="AG29" s="1">
        <f t="shared" si="22"/>
        <v>0</v>
      </c>
      <c r="AH29" s="27"/>
      <c r="AI29" s="28"/>
    </row>
    <row r="30" spans="1:35" ht="15" customHeight="1">
      <c r="A30" s="5">
        <f t="shared" si="14"/>
        <v>0</v>
      </c>
      <c r="B30" s="25">
        <v>7</v>
      </c>
      <c r="C30" s="25"/>
      <c r="D30" s="1">
        <f t="shared" si="29"/>
        <v>0</v>
      </c>
      <c r="E30" s="1">
        <f t="shared" si="30"/>
        <v>0</v>
      </c>
      <c r="F30" s="26"/>
      <c r="H30" s="5">
        <f t="shared" si="0"/>
        <v>0</v>
      </c>
      <c r="I30" s="20">
        <v>9</v>
      </c>
      <c r="J30" s="21"/>
      <c r="K30" s="1">
        <f t="shared" si="23"/>
        <v>0</v>
      </c>
      <c r="L30" s="1">
        <f t="shared" si="24"/>
        <v>0</v>
      </c>
      <c r="M30" s="22"/>
      <c r="O30" s="5">
        <f t="shared" si="1"/>
        <v>0</v>
      </c>
      <c r="P30" s="20">
        <v>9</v>
      </c>
      <c r="Q30" s="21"/>
      <c r="R30" s="1">
        <f t="shared" si="25"/>
        <v>0</v>
      </c>
      <c r="S30" s="1">
        <f t="shared" si="26"/>
        <v>0</v>
      </c>
      <c r="T30" s="22"/>
      <c r="V30" s="5">
        <f t="shared" si="2"/>
        <v>0</v>
      </c>
      <c r="W30" s="20">
        <v>9</v>
      </c>
      <c r="X30" s="21"/>
      <c r="Y30" s="1">
        <f t="shared" si="27"/>
        <v>0</v>
      </c>
      <c r="Z30" s="1">
        <f t="shared" si="28"/>
        <v>0</v>
      </c>
      <c r="AA30" s="22"/>
      <c r="AC30" s="5">
        <f t="shared" si="3"/>
        <v>0</v>
      </c>
      <c r="AD30" s="8"/>
      <c r="AE30" s="8"/>
      <c r="AF30" s="2"/>
      <c r="AG30" s="2"/>
      <c r="AH30" s="32"/>
      <c r="AI30" s="11"/>
    </row>
    <row r="31" spans="1:35" ht="15" customHeight="1">
      <c r="A31" s="5">
        <f t="shared" si="14"/>
        <v>0</v>
      </c>
      <c r="B31" s="25">
        <v>8</v>
      </c>
      <c r="C31" s="25"/>
      <c r="D31" s="1">
        <f t="shared" si="29"/>
        <v>0</v>
      </c>
      <c r="E31" s="1">
        <f t="shared" si="30"/>
        <v>0</v>
      </c>
      <c r="F31" s="26"/>
      <c r="H31" s="5">
        <f t="shared" si="0"/>
        <v>0</v>
      </c>
      <c r="I31" s="20">
        <v>10</v>
      </c>
      <c r="J31" s="21"/>
      <c r="K31" s="1">
        <f t="shared" si="23"/>
        <v>0</v>
      </c>
      <c r="L31" s="1">
        <f t="shared" si="24"/>
        <v>0</v>
      </c>
      <c r="M31" s="22"/>
      <c r="O31" s="5">
        <f t="shared" si="1"/>
        <v>0</v>
      </c>
      <c r="P31" s="20">
        <v>10</v>
      </c>
      <c r="Q31" s="21"/>
      <c r="R31" s="1">
        <f t="shared" si="25"/>
        <v>0</v>
      </c>
      <c r="S31" s="1">
        <f t="shared" si="26"/>
        <v>0</v>
      </c>
      <c r="T31" s="22"/>
      <c r="V31" s="5">
        <f t="shared" si="2"/>
        <v>0</v>
      </c>
      <c r="W31" s="20">
        <v>10</v>
      </c>
      <c r="X31" s="21"/>
      <c r="Y31" s="1">
        <f t="shared" si="27"/>
        <v>0</v>
      </c>
      <c r="Z31" s="1">
        <f t="shared" si="28"/>
        <v>0</v>
      </c>
      <c r="AA31" s="22"/>
      <c r="AC31" s="5" t="str">
        <f t="shared" si="3"/>
        <v>Heat 3</v>
      </c>
      <c r="AD31" s="111" t="s">
        <v>113</v>
      </c>
      <c r="AE31" s="109" t="s">
        <v>20</v>
      </c>
      <c r="AF31" s="109" t="s">
        <v>23</v>
      </c>
      <c r="AG31" s="116"/>
      <c r="AH31" s="117"/>
      <c r="AI31" s="118"/>
    </row>
    <row r="32" spans="1:35" ht="15" customHeight="1">
      <c r="A32" s="5">
        <f t="shared" si="14"/>
        <v>0</v>
      </c>
      <c r="H32" s="5">
        <f t="shared" si="0"/>
        <v>0</v>
      </c>
      <c r="I32" s="20">
        <v>11</v>
      </c>
      <c r="J32" s="21"/>
      <c r="K32" s="1">
        <f t="shared" si="23"/>
        <v>0</v>
      </c>
      <c r="L32" s="1">
        <f t="shared" si="24"/>
        <v>0</v>
      </c>
      <c r="M32" s="22"/>
      <c r="O32" s="5">
        <f t="shared" si="1"/>
        <v>0</v>
      </c>
      <c r="P32" s="20">
        <v>11</v>
      </c>
      <c r="Q32" s="21"/>
      <c r="R32" s="1">
        <f t="shared" si="25"/>
        <v>0</v>
      </c>
      <c r="S32" s="1">
        <f t="shared" si="26"/>
        <v>0</v>
      </c>
      <c r="T32" s="22"/>
      <c r="V32" s="5">
        <f t="shared" si="2"/>
        <v>0</v>
      </c>
      <c r="W32" s="20">
        <v>11</v>
      </c>
      <c r="X32" s="21"/>
      <c r="Y32" s="1">
        <f t="shared" si="27"/>
        <v>0</v>
      </c>
      <c r="Z32" s="1">
        <f t="shared" si="28"/>
        <v>0</v>
      </c>
      <c r="AA32" s="22"/>
      <c r="AC32" s="5" t="str">
        <f t="shared" si="3"/>
        <v>Sammy  Pemberton</v>
      </c>
      <c r="AD32" s="18">
        <v>1</v>
      </c>
      <c r="AE32" s="18">
        <v>149</v>
      </c>
      <c r="AF32" s="1" t="str">
        <f aca="true" t="shared" si="31" ref="AF32:AF43">_xlfn.IFERROR(VLOOKUP($AE32,U15_Boys,2,FALSE),0)</f>
        <v>Sammy  Pemberton</v>
      </c>
      <c r="AG32" s="1" t="str">
        <f aca="true" t="shared" si="32" ref="AG32:AG43">_xlfn.IFERROR(VLOOKUP($AE32,U15_Boys,3,FALSE),0)</f>
        <v>Charters</v>
      </c>
      <c r="AH32" s="23">
        <v>2</v>
      </c>
      <c r="AI32" s="28">
        <v>24.4</v>
      </c>
    </row>
    <row r="33" spans="1:35" ht="15" customHeight="1">
      <c r="A33" s="5" t="str">
        <f t="shared" si="14"/>
        <v>Heat 4</v>
      </c>
      <c r="B33" s="107" t="s">
        <v>113</v>
      </c>
      <c r="C33" s="108" t="s">
        <v>114</v>
      </c>
      <c r="D33" s="109" t="s">
        <v>24</v>
      </c>
      <c r="E33" s="116"/>
      <c r="F33" s="119"/>
      <c r="H33" s="5">
        <f t="shared" si="0"/>
        <v>0</v>
      </c>
      <c r="I33" s="20">
        <v>12</v>
      </c>
      <c r="J33" s="21"/>
      <c r="K33" s="1">
        <f t="shared" si="23"/>
        <v>0</v>
      </c>
      <c r="L33" s="1">
        <f t="shared" si="24"/>
        <v>0</v>
      </c>
      <c r="M33" s="22"/>
      <c r="O33" s="5">
        <f t="shared" si="1"/>
        <v>0</v>
      </c>
      <c r="P33" s="20">
        <v>12</v>
      </c>
      <c r="Q33" s="21"/>
      <c r="R33" s="1">
        <f t="shared" si="25"/>
        <v>0</v>
      </c>
      <c r="S33" s="1">
        <f t="shared" si="26"/>
        <v>0</v>
      </c>
      <c r="T33" s="22"/>
      <c r="V33" s="5">
        <f t="shared" si="2"/>
        <v>0</v>
      </c>
      <c r="W33" s="20">
        <v>12</v>
      </c>
      <c r="X33" s="21"/>
      <c r="Y33" s="1">
        <f t="shared" si="27"/>
        <v>0</v>
      </c>
      <c r="Z33" s="1">
        <f t="shared" si="28"/>
        <v>0</v>
      </c>
      <c r="AA33" s="22"/>
      <c r="AC33" s="5" t="str">
        <f t="shared" si="3"/>
        <v>Tom David</v>
      </c>
      <c r="AD33" s="25">
        <v>2</v>
      </c>
      <c r="AE33" s="25">
        <v>137</v>
      </c>
      <c r="AF33" s="1" t="str">
        <f t="shared" si="31"/>
        <v>Tom David</v>
      </c>
      <c r="AG33" s="1" t="str">
        <f t="shared" si="32"/>
        <v>RBCS</v>
      </c>
      <c r="AH33" s="27">
        <v>2</v>
      </c>
      <c r="AI33" s="28">
        <v>32.4</v>
      </c>
    </row>
    <row r="34" spans="1:35" ht="15" customHeight="1">
      <c r="A34" s="5" t="str">
        <f t="shared" si="14"/>
        <v>James Field</v>
      </c>
      <c r="B34" s="18">
        <v>1</v>
      </c>
      <c r="C34" s="18">
        <v>142</v>
      </c>
      <c r="D34" s="1" t="str">
        <f aca="true" t="shared" si="33" ref="D34:D41">_xlfn.IFERROR(VLOOKUP($C34,U15_Boys,2,FALSE),0)</f>
        <v>James Field</v>
      </c>
      <c r="E34" s="1" t="str">
        <f aca="true" t="shared" si="34" ref="E34:E41">_xlfn.IFERROR(VLOOKUP($C34,U15_Boys,3,FALSE),0)</f>
        <v>Highdown</v>
      </c>
      <c r="F34" s="19">
        <v>13.9</v>
      </c>
      <c r="H34" s="5">
        <f t="shared" si="0"/>
        <v>0</v>
      </c>
      <c r="I34" s="20">
        <v>13</v>
      </c>
      <c r="J34" s="21"/>
      <c r="K34" s="1">
        <f t="shared" si="23"/>
        <v>0</v>
      </c>
      <c r="L34" s="1">
        <f t="shared" si="24"/>
        <v>0</v>
      </c>
      <c r="M34" s="22"/>
      <c r="O34" s="5">
        <f t="shared" si="1"/>
        <v>0</v>
      </c>
      <c r="P34" s="20">
        <v>13</v>
      </c>
      <c r="Q34" s="21"/>
      <c r="R34" s="1">
        <f t="shared" si="25"/>
        <v>0</v>
      </c>
      <c r="S34" s="1">
        <f t="shared" si="26"/>
        <v>0</v>
      </c>
      <c r="T34" s="22"/>
      <c r="V34" s="5">
        <f t="shared" si="2"/>
        <v>0</v>
      </c>
      <c r="W34" s="20">
        <v>13</v>
      </c>
      <c r="X34" s="21"/>
      <c r="Y34" s="1">
        <f t="shared" si="27"/>
        <v>0</v>
      </c>
      <c r="Z34" s="1">
        <f t="shared" si="28"/>
        <v>0</v>
      </c>
      <c r="AA34" s="22"/>
      <c r="AC34" s="5" t="str">
        <f t="shared" si="3"/>
        <v>Hastings  Arko</v>
      </c>
      <c r="AD34" s="25">
        <v>3</v>
      </c>
      <c r="AE34" s="25">
        <v>139</v>
      </c>
      <c r="AF34" s="1" t="str">
        <f t="shared" si="31"/>
        <v>Hastings  Arko</v>
      </c>
      <c r="AG34" s="1" t="str">
        <f t="shared" si="32"/>
        <v>St Josephs</v>
      </c>
      <c r="AH34" s="27">
        <v>2</v>
      </c>
      <c r="AI34" s="28">
        <v>33</v>
      </c>
    </row>
    <row r="35" spans="1:35" ht="15" customHeight="1">
      <c r="A35" s="5" t="str">
        <f t="shared" si="14"/>
        <v>Hastings  Arko</v>
      </c>
      <c r="B35" s="25">
        <v>2</v>
      </c>
      <c r="C35" s="25">
        <v>139</v>
      </c>
      <c r="D35" s="1" t="str">
        <f t="shared" si="33"/>
        <v>Hastings  Arko</v>
      </c>
      <c r="E35" s="1" t="str">
        <f t="shared" si="34"/>
        <v>St Josephs</v>
      </c>
      <c r="F35" s="26">
        <v>14.1</v>
      </c>
      <c r="H35" s="5">
        <f t="shared" si="0"/>
        <v>0</v>
      </c>
      <c r="I35" s="20">
        <v>14</v>
      </c>
      <c r="J35" s="21"/>
      <c r="K35" s="1">
        <f t="shared" si="23"/>
        <v>0</v>
      </c>
      <c r="L35" s="1">
        <f t="shared" si="24"/>
        <v>0</v>
      </c>
      <c r="M35" s="22"/>
      <c r="O35" s="5">
        <f t="shared" si="1"/>
        <v>0</v>
      </c>
      <c r="P35" s="20">
        <v>14</v>
      </c>
      <c r="Q35" s="21"/>
      <c r="R35" s="1">
        <f t="shared" si="25"/>
        <v>0</v>
      </c>
      <c r="S35" s="1">
        <f t="shared" si="26"/>
        <v>0</v>
      </c>
      <c r="T35" s="22"/>
      <c r="V35" s="5">
        <f t="shared" si="2"/>
        <v>0</v>
      </c>
      <c r="W35" s="20">
        <v>14</v>
      </c>
      <c r="X35" s="21"/>
      <c r="Y35" s="1">
        <f t="shared" si="27"/>
        <v>0</v>
      </c>
      <c r="Z35" s="1">
        <f t="shared" si="28"/>
        <v>0</v>
      </c>
      <c r="AA35" s="22"/>
      <c r="AC35" s="5" t="str">
        <f t="shared" si="3"/>
        <v>Tom Pasmore</v>
      </c>
      <c r="AD35" s="25">
        <v>4</v>
      </c>
      <c r="AE35" s="25">
        <v>144</v>
      </c>
      <c r="AF35" s="1" t="str">
        <f t="shared" si="31"/>
        <v>Tom Pasmore</v>
      </c>
      <c r="AG35" s="1" t="str">
        <f t="shared" si="32"/>
        <v>Highdown</v>
      </c>
      <c r="AH35" s="27">
        <v>2</v>
      </c>
      <c r="AI35" s="28">
        <v>35.6</v>
      </c>
    </row>
    <row r="36" spans="1:35" ht="15" customHeight="1">
      <c r="A36" s="5" t="str">
        <f t="shared" si="14"/>
        <v>Jake Gaines</v>
      </c>
      <c r="B36" s="25">
        <v>3</v>
      </c>
      <c r="C36" s="25">
        <v>138</v>
      </c>
      <c r="D36" s="1" t="str">
        <f t="shared" si="33"/>
        <v>Jake Gaines</v>
      </c>
      <c r="E36" s="1" t="str">
        <f t="shared" si="34"/>
        <v>RBCS</v>
      </c>
      <c r="F36" s="26">
        <v>14.1</v>
      </c>
      <c r="H36" s="5">
        <f t="shared" si="0"/>
        <v>0</v>
      </c>
      <c r="I36" s="20">
        <v>15</v>
      </c>
      <c r="J36" s="21"/>
      <c r="K36" s="1">
        <f t="shared" si="23"/>
        <v>0</v>
      </c>
      <c r="L36" s="1">
        <f t="shared" si="24"/>
        <v>0</v>
      </c>
      <c r="M36" s="22"/>
      <c r="O36" s="5">
        <f t="shared" si="1"/>
        <v>0</v>
      </c>
      <c r="P36" s="20">
        <v>15</v>
      </c>
      <c r="Q36" s="21"/>
      <c r="R36" s="1">
        <f t="shared" si="25"/>
        <v>0</v>
      </c>
      <c r="S36" s="1">
        <f t="shared" si="26"/>
        <v>0</v>
      </c>
      <c r="T36" s="22"/>
      <c r="V36" s="5">
        <f t="shared" si="2"/>
        <v>0</v>
      </c>
      <c r="W36" s="20">
        <v>15</v>
      </c>
      <c r="X36" s="21"/>
      <c r="Y36" s="1">
        <f t="shared" si="27"/>
        <v>0</v>
      </c>
      <c r="Z36" s="1">
        <f t="shared" si="28"/>
        <v>0</v>
      </c>
      <c r="AA36" s="22"/>
      <c r="AC36" s="5" t="str">
        <f t="shared" si="3"/>
        <v>Jake Gaines</v>
      </c>
      <c r="AD36" s="25">
        <v>5</v>
      </c>
      <c r="AE36" s="25">
        <v>138</v>
      </c>
      <c r="AF36" s="1" t="str">
        <f t="shared" si="31"/>
        <v>Jake Gaines</v>
      </c>
      <c r="AG36" s="1" t="str">
        <f t="shared" si="32"/>
        <v>RBCS</v>
      </c>
      <c r="AH36" s="27">
        <v>2</v>
      </c>
      <c r="AI36" s="28">
        <v>38.7</v>
      </c>
    </row>
    <row r="37" spans="1:35" ht="15" customHeight="1">
      <c r="A37" s="5" t="str">
        <f t="shared" si="14"/>
        <v>Tom David</v>
      </c>
      <c r="B37" s="25">
        <v>4</v>
      </c>
      <c r="C37" s="25">
        <v>137</v>
      </c>
      <c r="D37" s="1" t="str">
        <f t="shared" si="33"/>
        <v>Tom David</v>
      </c>
      <c r="E37" s="1" t="str">
        <f t="shared" si="34"/>
        <v>RBCS</v>
      </c>
      <c r="F37" s="26">
        <v>14.3</v>
      </c>
      <c r="H37" s="5">
        <f t="shared" si="0"/>
        <v>0</v>
      </c>
      <c r="I37" s="20">
        <v>16</v>
      </c>
      <c r="J37" s="21"/>
      <c r="K37" s="1">
        <f t="shared" si="23"/>
        <v>0</v>
      </c>
      <c r="L37" s="1">
        <f t="shared" si="24"/>
        <v>0</v>
      </c>
      <c r="M37" s="22"/>
      <c r="O37" s="5">
        <f t="shared" si="1"/>
        <v>0</v>
      </c>
      <c r="P37" s="20">
        <v>16</v>
      </c>
      <c r="Q37" s="21"/>
      <c r="R37" s="1">
        <f t="shared" si="25"/>
        <v>0</v>
      </c>
      <c r="S37" s="1">
        <f t="shared" si="26"/>
        <v>0</v>
      </c>
      <c r="T37" s="22"/>
      <c r="V37" s="5">
        <f t="shared" si="2"/>
        <v>0</v>
      </c>
      <c r="W37" s="20">
        <v>16</v>
      </c>
      <c r="X37" s="21"/>
      <c r="Y37" s="1">
        <f t="shared" si="27"/>
        <v>0</v>
      </c>
      <c r="Z37" s="1">
        <f t="shared" si="28"/>
        <v>0</v>
      </c>
      <c r="AA37" s="22"/>
      <c r="AC37" s="5" t="str">
        <f t="shared" si="3"/>
        <v>James Field</v>
      </c>
      <c r="AD37" s="25">
        <v>6</v>
      </c>
      <c r="AE37" s="25">
        <v>142</v>
      </c>
      <c r="AF37" s="1" t="str">
        <f t="shared" si="31"/>
        <v>James Field</v>
      </c>
      <c r="AG37" s="1" t="str">
        <f t="shared" si="32"/>
        <v>Highdown</v>
      </c>
      <c r="AH37" s="27">
        <v>2</v>
      </c>
      <c r="AI37" s="28">
        <v>40</v>
      </c>
    </row>
    <row r="38" spans="1:35" ht="15" customHeight="1">
      <c r="A38" s="5" t="str">
        <f t="shared" si="14"/>
        <v>Will Thompson</v>
      </c>
      <c r="B38" s="25">
        <v>5</v>
      </c>
      <c r="C38" s="25">
        <v>136</v>
      </c>
      <c r="D38" s="1" t="str">
        <f t="shared" si="33"/>
        <v>Will Thompson</v>
      </c>
      <c r="E38" s="1" t="str">
        <f t="shared" si="34"/>
        <v>RBCS</v>
      </c>
      <c r="F38" s="26">
        <v>14.7</v>
      </c>
      <c r="H38" s="5">
        <f t="shared" si="0"/>
        <v>0</v>
      </c>
      <c r="I38" s="35"/>
      <c r="J38" s="36"/>
      <c r="K38" s="2"/>
      <c r="L38" s="2"/>
      <c r="M38" s="37"/>
      <c r="O38" s="5">
        <f t="shared" si="1"/>
        <v>0</v>
      </c>
      <c r="P38" s="35"/>
      <c r="Q38" s="36"/>
      <c r="R38" s="2"/>
      <c r="S38" s="2"/>
      <c r="T38" s="37"/>
      <c r="V38" s="5">
        <f t="shared" si="2"/>
        <v>0</v>
      </c>
      <c r="W38" s="35"/>
      <c r="X38" s="36"/>
      <c r="Y38" s="2"/>
      <c r="Z38" s="2"/>
      <c r="AA38" s="37"/>
      <c r="AC38" s="5" t="str">
        <f t="shared" si="3"/>
        <v>Jamie Sheffield</v>
      </c>
      <c r="AD38" s="25">
        <v>7</v>
      </c>
      <c r="AE38" s="25">
        <v>128</v>
      </c>
      <c r="AF38" s="1" t="str">
        <f t="shared" si="31"/>
        <v>Jamie Sheffield</v>
      </c>
      <c r="AG38" s="1" t="str">
        <f t="shared" si="32"/>
        <v>Holyport College</v>
      </c>
      <c r="AH38" s="27">
        <v>2</v>
      </c>
      <c r="AI38" s="28">
        <v>42.2</v>
      </c>
    </row>
    <row r="39" spans="1:35" ht="15" customHeight="1">
      <c r="A39" s="5" t="str">
        <f t="shared" si="14"/>
        <v>Thomas Day</v>
      </c>
      <c r="B39" s="25">
        <v>6</v>
      </c>
      <c r="C39" s="25">
        <v>134</v>
      </c>
      <c r="D39" s="1" t="str">
        <f t="shared" si="33"/>
        <v>Thomas Day</v>
      </c>
      <c r="E39" s="1" t="str">
        <f t="shared" si="34"/>
        <v>RBCS</v>
      </c>
      <c r="F39" s="26">
        <v>0</v>
      </c>
      <c r="H39" s="5">
        <f t="shared" si="0"/>
        <v>0</v>
      </c>
      <c r="I39" s="35"/>
      <c r="J39" s="36"/>
      <c r="K39" s="2"/>
      <c r="L39" s="2"/>
      <c r="M39" s="37"/>
      <c r="O39" s="5">
        <f t="shared" si="1"/>
        <v>0</v>
      </c>
      <c r="P39" s="35"/>
      <c r="Q39" s="36"/>
      <c r="R39" s="2"/>
      <c r="S39" s="2"/>
      <c r="T39" s="37"/>
      <c r="V39" s="5">
        <f t="shared" si="2"/>
        <v>0</v>
      </c>
      <c r="W39" s="35"/>
      <c r="X39" s="36"/>
      <c r="Y39" s="2"/>
      <c r="Z39" s="2"/>
      <c r="AA39" s="37"/>
      <c r="AC39" s="5" t="str">
        <f t="shared" si="3"/>
        <v>Joshua  Down</v>
      </c>
      <c r="AD39" s="25">
        <v>8</v>
      </c>
      <c r="AE39" s="25">
        <v>131</v>
      </c>
      <c r="AF39" s="1" t="str">
        <f t="shared" si="31"/>
        <v>Joshua  Down</v>
      </c>
      <c r="AG39" s="1" t="str">
        <f t="shared" si="32"/>
        <v>Kennet</v>
      </c>
      <c r="AH39" s="27">
        <v>2</v>
      </c>
      <c r="AI39" s="28">
        <v>52.2</v>
      </c>
    </row>
    <row r="40" spans="1:35" ht="15" customHeight="1">
      <c r="A40" s="5">
        <f t="shared" si="14"/>
        <v>0</v>
      </c>
      <c r="B40" s="25">
        <v>7</v>
      </c>
      <c r="C40" s="25"/>
      <c r="D40" s="1">
        <f t="shared" si="33"/>
        <v>0</v>
      </c>
      <c r="E40" s="1">
        <f t="shared" si="34"/>
        <v>0</v>
      </c>
      <c r="F40" s="26"/>
      <c r="H40" s="5">
        <f t="shared" si="0"/>
        <v>0</v>
      </c>
      <c r="I40" s="35"/>
      <c r="J40" s="36"/>
      <c r="K40" s="2"/>
      <c r="L40" s="2"/>
      <c r="M40" s="37"/>
      <c r="O40" s="5">
        <f t="shared" si="1"/>
        <v>0</v>
      </c>
      <c r="P40" s="35"/>
      <c r="Q40" s="36"/>
      <c r="R40" s="2"/>
      <c r="S40" s="2"/>
      <c r="T40" s="37"/>
      <c r="V40" s="5">
        <f t="shared" si="2"/>
        <v>0</v>
      </c>
      <c r="W40" s="35"/>
      <c r="X40" s="36"/>
      <c r="Y40" s="2"/>
      <c r="Z40" s="2"/>
      <c r="AA40" s="37"/>
      <c r="AC40" s="5">
        <f t="shared" si="3"/>
        <v>0</v>
      </c>
      <c r="AD40" s="25">
        <v>9</v>
      </c>
      <c r="AE40" s="18"/>
      <c r="AF40" s="1">
        <f t="shared" si="31"/>
        <v>0</v>
      </c>
      <c r="AG40" s="1">
        <f t="shared" si="32"/>
        <v>0</v>
      </c>
      <c r="AH40" s="23"/>
      <c r="AI40" s="28"/>
    </row>
    <row r="41" spans="1:35" ht="15" customHeight="1">
      <c r="A41" s="5">
        <f t="shared" si="14"/>
        <v>0</v>
      </c>
      <c r="B41" s="25">
        <v>8</v>
      </c>
      <c r="C41" s="25"/>
      <c r="D41" s="1">
        <f t="shared" si="33"/>
        <v>0</v>
      </c>
      <c r="E41" s="1">
        <f t="shared" si="34"/>
        <v>0</v>
      </c>
      <c r="F41" s="26"/>
      <c r="H41" s="5">
        <f t="shared" si="0"/>
        <v>0</v>
      </c>
      <c r="I41" s="35"/>
      <c r="J41" s="36"/>
      <c r="K41" s="2"/>
      <c r="L41" s="2"/>
      <c r="M41" s="37"/>
      <c r="O41" s="5">
        <f t="shared" si="1"/>
        <v>0</v>
      </c>
      <c r="P41" s="35"/>
      <c r="Q41" s="36"/>
      <c r="R41" s="2"/>
      <c r="S41" s="2"/>
      <c r="T41" s="37"/>
      <c r="V41" s="5">
        <f t="shared" si="2"/>
        <v>0</v>
      </c>
      <c r="W41" s="35"/>
      <c r="X41" s="36"/>
      <c r="Y41" s="2"/>
      <c r="Z41" s="2"/>
      <c r="AA41" s="37"/>
      <c r="AC41" s="5">
        <f t="shared" si="3"/>
        <v>0</v>
      </c>
      <c r="AD41" s="25">
        <v>10</v>
      </c>
      <c r="AE41" s="25"/>
      <c r="AF41" s="1">
        <f t="shared" si="31"/>
        <v>0</v>
      </c>
      <c r="AG41" s="1">
        <f t="shared" si="32"/>
        <v>0</v>
      </c>
      <c r="AH41" s="27"/>
      <c r="AI41" s="28"/>
    </row>
    <row r="42" spans="1:35" ht="15" customHeight="1">
      <c r="A42" s="5">
        <f t="shared" si="14"/>
        <v>0</v>
      </c>
      <c r="B42" s="8"/>
      <c r="C42" s="8"/>
      <c r="D42" s="2"/>
      <c r="E42" s="2"/>
      <c r="F42" s="10"/>
      <c r="H42" s="5">
        <f t="shared" si="0"/>
        <v>0</v>
      </c>
      <c r="I42" s="35"/>
      <c r="J42" s="36"/>
      <c r="K42" s="2"/>
      <c r="L42" s="2"/>
      <c r="M42" s="37"/>
      <c r="O42" s="5">
        <f t="shared" si="1"/>
        <v>0</v>
      </c>
      <c r="P42" s="35"/>
      <c r="Q42" s="36"/>
      <c r="R42" s="2"/>
      <c r="S42" s="2"/>
      <c r="T42" s="37"/>
      <c r="V42" s="5">
        <f t="shared" si="2"/>
        <v>0</v>
      </c>
      <c r="W42" s="35"/>
      <c r="X42" s="36"/>
      <c r="Y42" s="2"/>
      <c r="Z42" s="2"/>
      <c r="AA42" s="37"/>
      <c r="AC42" s="5">
        <f t="shared" si="3"/>
        <v>0</v>
      </c>
      <c r="AD42" s="25">
        <v>11</v>
      </c>
      <c r="AE42" s="25"/>
      <c r="AF42" s="1">
        <f t="shared" si="31"/>
        <v>0</v>
      </c>
      <c r="AG42" s="1">
        <f t="shared" si="32"/>
        <v>0</v>
      </c>
      <c r="AH42" s="27"/>
      <c r="AI42" s="28"/>
    </row>
    <row r="43" spans="1:35" ht="15" customHeight="1">
      <c r="A43" s="5">
        <f t="shared" si="14"/>
        <v>0</v>
      </c>
      <c r="H43" s="5">
        <f t="shared" si="0"/>
        <v>0</v>
      </c>
      <c r="I43" s="34"/>
      <c r="L43" s="31"/>
      <c r="O43" s="5">
        <f t="shared" si="1"/>
        <v>0</v>
      </c>
      <c r="P43" s="34"/>
      <c r="Q43" s="30"/>
      <c r="R43" s="31"/>
      <c r="S43" s="31"/>
      <c r="T43" s="11"/>
      <c r="V43" s="5">
        <f t="shared" si="2"/>
        <v>0</v>
      </c>
      <c r="W43" s="34"/>
      <c r="X43" s="30"/>
      <c r="Y43" s="31"/>
      <c r="Z43" s="31"/>
      <c r="AA43" s="11"/>
      <c r="AC43" s="5">
        <f t="shared" si="3"/>
        <v>0</v>
      </c>
      <c r="AD43" s="25">
        <v>12</v>
      </c>
      <c r="AE43" s="25"/>
      <c r="AF43" s="1">
        <f t="shared" si="31"/>
        <v>0</v>
      </c>
      <c r="AG43" s="1">
        <f t="shared" si="32"/>
        <v>0</v>
      </c>
      <c r="AH43" s="27"/>
      <c r="AI43" s="28"/>
    </row>
    <row r="44" spans="1:35" ht="15" customHeight="1">
      <c r="A44" s="5" t="str">
        <f t="shared" si="14"/>
        <v>Heat 5</v>
      </c>
      <c r="B44" s="107" t="s">
        <v>113</v>
      </c>
      <c r="C44" s="108" t="s">
        <v>114</v>
      </c>
      <c r="D44" s="109" t="s">
        <v>25</v>
      </c>
      <c r="E44" s="116"/>
      <c r="F44" s="119"/>
      <c r="H44" s="5" t="str">
        <f t="shared" si="0"/>
        <v>Pool 2</v>
      </c>
      <c r="I44" s="107" t="s">
        <v>113</v>
      </c>
      <c r="J44" s="108" t="s">
        <v>15</v>
      </c>
      <c r="K44" s="107" t="s">
        <v>26</v>
      </c>
      <c r="L44" s="108" t="s">
        <v>17</v>
      </c>
      <c r="M44" s="110"/>
      <c r="N44" s="104"/>
      <c r="O44" s="5" t="str">
        <f t="shared" si="1"/>
        <v>Pool 2</v>
      </c>
      <c r="P44" s="107" t="s">
        <v>113</v>
      </c>
      <c r="Q44" s="108" t="s">
        <v>18</v>
      </c>
      <c r="R44" s="107" t="s">
        <v>26</v>
      </c>
      <c r="S44" s="108" t="s">
        <v>17</v>
      </c>
      <c r="T44" s="110"/>
      <c r="U44" s="104"/>
      <c r="V44" s="5" t="str">
        <f t="shared" si="2"/>
        <v>Pool 2</v>
      </c>
      <c r="W44" s="107" t="s">
        <v>113</v>
      </c>
      <c r="X44" s="108" t="s">
        <v>19</v>
      </c>
      <c r="Y44" s="107" t="s">
        <v>26</v>
      </c>
      <c r="Z44" s="108" t="s">
        <v>17</v>
      </c>
      <c r="AA44" s="110"/>
      <c r="AC44" s="5">
        <f t="shared" si="3"/>
      </c>
      <c r="AD44" s="8"/>
      <c r="AE44" s="8"/>
      <c r="AF44" s="2">
        <f>IF(OR($C71=0,$C71=""),"",VLOOKUP($C71,U15_Boys,3,FALSE))</f>
      </c>
      <c r="AG44" s="2">
        <f>IF(OR($C71=0,$C71=""),"",VLOOKUP($C71,U15_Boys,2,FALSE))</f>
      </c>
      <c r="AH44" s="32"/>
      <c r="AI44" s="11"/>
    </row>
    <row r="45" spans="1:35" ht="15" customHeight="1">
      <c r="A45" s="5" t="str">
        <f t="shared" si="14"/>
        <v>Tom Pasmore</v>
      </c>
      <c r="B45" s="18">
        <v>1</v>
      </c>
      <c r="C45" s="18">
        <v>144</v>
      </c>
      <c r="D45" s="1" t="str">
        <f aca="true" t="shared" si="35" ref="D45:D52">_xlfn.IFERROR(VLOOKUP($C45,U15_Boys,2,FALSE),0)</f>
        <v>Tom Pasmore</v>
      </c>
      <c r="E45" s="1" t="str">
        <f aca="true" t="shared" si="36" ref="E45:E52">_xlfn.IFERROR(VLOOKUP($C45,U15_Boys,3,FALSE),0)</f>
        <v>Highdown</v>
      </c>
      <c r="F45" s="19">
        <v>16.1</v>
      </c>
      <c r="H45" s="5" t="str">
        <f t="shared" si="0"/>
        <v>Jamie Sheffield</v>
      </c>
      <c r="I45" s="20">
        <v>1</v>
      </c>
      <c r="J45" s="21">
        <v>128</v>
      </c>
      <c r="K45" s="1" t="str">
        <f aca="true" t="shared" si="37" ref="K45:K60">_xlfn.IFERROR(VLOOKUP($J45,U15_Boys,2,FALSE),0)</f>
        <v>Jamie Sheffield</v>
      </c>
      <c r="L45" s="1" t="str">
        <f aca="true" t="shared" si="38" ref="L45:L60">_xlfn.IFERROR(VLOOKUP($J45,U15_Boys,3,FALSE),0)</f>
        <v>Holyport College</v>
      </c>
      <c r="M45" s="22">
        <v>1.54</v>
      </c>
      <c r="O45" s="5" t="str">
        <f t="shared" si="1"/>
        <v>James Field</v>
      </c>
      <c r="P45" s="20">
        <v>1</v>
      </c>
      <c r="Q45" s="21">
        <v>142</v>
      </c>
      <c r="R45" s="1" t="str">
        <f aca="true" t="shared" si="39" ref="R45:R60">_xlfn.IFERROR(VLOOKUP($Q45,U15_Boys,2,FALSE),0)</f>
        <v>James Field</v>
      </c>
      <c r="S45" s="1" t="str">
        <f aca="true" t="shared" si="40" ref="S45:S60">_xlfn.IFERROR(VLOOKUP($Q45,U15_Boys,3,FALSE),0)</f>
        <v>Highdown</v>
      </c>
      <c r="T45" s="22">
        <v>5.13</v>
      </c>
      <c r="V45" s="5" t="str">
        <f t="shared" si="2"/>
        <v>Tom Pasmore</v>
      </c>
      <c r="W45" s="20">
        <v>1</v>
      </c>
      <c r="X45" s="21">
        <v>144</v>
      </c>
      <c r="Y45" s="1" t="str">
        <f aca="true" t="shared" si="41" ref="Y45:Y60">_xlfn.IFERROR(VLOOKUP($X45,U15_Boys,2,FALSE),0)</f>
        <v>Tom Pasmore</v>
      </c>
      <c r="Z45" s="1" t="str">
        <f aca="true" t="shared" si="42" ref="Z45:Z60">_xlfn.IFERROR(VLOOKUP($X45,U15_Boys,3,FALSE),0)</f>
        <v>Highdown</v>
      </c>
      <c r="AA45" s="22">
        <v>8.78</v>
      </c>
      <c r="AC45" s="5" t="str">
        <f t="shared" si="3"/>
        <v>Heat 4</v>
      </c>
      <c r="AD45" s="111" t="s">
        <v>113</v>
      </c>
      <c r="AE45" s="109" t="s">
        <v>20</v>
      </c>
      <c r="AF45" s="109" t="s">
        <v>24</v>
      </c>
      <c r="AG45" s="116"/>
      <c r="AH45" s="117"/>
      <c r="AI45" s="118"/>
    </row>
    <row r="46" spans="1:35" ht="15" customHeight="1">
      <c r="A46" s="5" t="str">
        <f t="shared" si="14"/>
        <v>Krystian Kapron</v>
      </c>
      <c r="B46" s="25">
        <v>2</v>
      </c>
      <c r="C46" s="25">
        <v>143</v>
      </c>
      <c r="D46" s="1" t="str">
        <f t="shared" si="35"/>
        <v>Krystian Kapron</v>
      </c>
      <c r="E46" s="1" t="str">
        <f t="shared" si="36"/>
        <v>Highdown</v>
      </c>
      <c r="F46" s="26">
        <v>16.5</v>
      </c>
      <c r="H46" s="5" t="str">
        <f t="shared" si="0"/>
        <v>Calum  Johnstone</v>
      </c>
      <c r="I46" s="20">
        <v>2</v>
      </c>
      <c r="J46" s="21">
        <v>146</v>
      </c>
      <c r="K46" s="1" t="str">
        <f t="shared" si="37"/>
        <v>Calum  Johnstone</v>
      </c>
      <c r="L46" s="1" t="str">
        <f t="shared" si="38"/>
        <v>Charters</v>
      </c>
      <c r="M46" s="22">
        <v>1.51</v>
      </c>
      <c r="O46" s="5" t="str">
        <f t="shared" si="1"/>
        <v>Joshua  Down</v>
      </c>
      <c r="P46" s="20">
        <v>2</v>
      </c>
      <c r="Q46" s="21">
        <v>131</v>
      </c>
      <c r="R46" s="1" t="str">
        <f t="shared" si="39"/>
        <v>Joshua  Down</v>
      </c>
      <c r="S46" s="1" t="str">
        <f t="shared" si="40"/>
        <v>Kennet</v>
      </c>
      <c r="T46" s="22">
        <v>4.92</v>
      </c>
      <c r="V46" s="5" t="str">
        <f t="shared" si="2"/>
        <v>Krystian Kapron</v>
      </c>
      <c r="W46" s="20">
        <v>2</v>
      </c>
      <c r="X46" s="21">
        <v>143</v>
      </c>
      <c r="Y46" s="1" t="str">
        <f t="shared" si="41"/>
        <v>Krystian Kapron</v>
      </c>
      <c r="Z46" s="1" t="str">
        <f t="shared" si="42"/>
        <v>Highdown</v>
      </c>
      <c r="AA46" s="22">
        <v>8.48</v>
      </c>
      <c r="AC46" s="5">
        <f t="shared" si="3"/>
        <v>0</v>
      </c>
      <c r="AD46" s="18">
        <v>1</v>
      </c>
      <c r="AE46" s="18"/>
      <c r="AF46" s="1">
        <f aca="true" t="shared" si="43" ref="AF46:AF57">_xlfn.IFERROR(VLOOKUP($AE46,U15_Boys,2,FALSE),0)</f>
        <v>0</v>
      </c>
      <c r="AG46" s="1">
        <f aca="true" t="shared" si="44" ref="AG46:AG57">_xlfn.IFERROR(VLOOKUP($AE46,U15_Boys,3,FALSE),0)</f>
        <v>0</v>
      </c>
      <c r="AH46" s="23"/>
      <c r="AI46" s="28"/>
    </row>
    <row r="47" spans="1:35" ht="15" customHeight="1">
      <c r="A47" s="5" t="str">
        <f t="shared" si="14"/>
        <v>Alex Russell</v>
      </c>
      <c r="B47" s="25">
        <v>3</v>
      </c>
      <c r="C47" s="25">
        <v>145</v>
      </c>
      <c r="D47" s="1" t="str">
        <f t="shared" si="35"/>
        <v>Alex Russell</v>
      </c>
      <c r="E47" s="1" t="str">
        <f t="shared" si="36"/>
        <v>Highdown</v>
      </c>
      <c r="F47" s="26">
        <v>16.8</v>
      </c>
      <c r="H47" s="5" t="str">
        <f t="shared" si="0"/>
        <v>Cameron Mobley</v>
      </c>
      <c r="I47" s="20">
        <v>3</v>
      </c>
      <c r="J47" s="21">
        <v>125</v>
      </c>
      <c r="K47" s="1" t="str">
        <f t="shared" si="37"/>
        <v>Cameron Mobley</v>
      </c>
      <c r="L47" s="1" t="str">
        <f t="shared" si="38"/>
        <v>Holyport College</v>
      </c>
      <c r="M47" s="22">
        <v>1.45</v>
      </c>
      <c r="O47" s="5" t="str">
        <f t="shared" si="1"/>
        <v>Sammy  Pemberton</v>
      </c>
      <c r="P47" s="20">
        <v>3</v>
      </c>
      <c r="Q47" s="21">
        <v>149</v>
      </c>
      <c r="R47" s="1" t="str">
        <f t="shared" si="39"/>
        <v>Sammy  Pemberton</v>
      </c>
      <c r="S47" s="1" t="str">
        <f t="shared" si="40"/>
        <v>Charters</v>
      </c>
      <c r="T47" s="22">
        <v>4.62</v>
      </c>
      <c r="V47" s="5" t="str">
        <f t="shared" si="2"/>
        <v>Calum  Johnstone</v>
      </c>
      <c r="W47" s="20">
        <v>3</v>
      </c>
      <c r="X47" s="21">
        <v>146</v>
      </c>
      <c r="Y47" s="1" t="str">
        <f t="shared" si="41"/>
        <v>Calum  Johnstone</v>
      </c>
      <c r="Z47" s="1" t="str">
        <f t="shared" si="42"/>
        <v>Charters</v>
      </c>
      <c r="AA47" s="22">
        <v>8.26</v>
      </c>
      <c r="AC47" s="5">
        <f t="shared" si="3"/>
        <v>0</v>
      </c>
      <c r="AD47" s="25">
        <v>2</v>
      </c>
      <c r="AE47" s="25"/>
      <c r="AF47" s="1">
        <f t="shared" si="43"/>
        <v>0</v>
      </c>
      <c r="AG47" s="1">
        <f t="shared" si="44"/>
        <v>0</v>
      </c>
      <c r="AH47" s="27"/>
      <c r="AI47" s="28"/>
    </row>
    <row r="48" spans="1:35" ht="15" customHeight="1">
      <c r="A48" s="5" t="str">
        <f t="shared" si="14"/>
        <v>Toby Jeavons</v>
      </c>
      <c r="B48" s="25">
        <v>4</v>
      </c>
      <c r="C48" s="25">
        <v>147</v>
      </c>
      <c r="D48" s="1" t="str">
        <f t="shared" si="35"/>
        <v>Toby Jeavons</v>
      </c>
      <c r="E48" s="1" t="str">
        <f t="shared" si="36"/>
        <v>Charters</v>
      </c>
      <c r="F48" s="26">
        <v>16.8</v>
      </c>
      <c r="H48" s="5" t="str">
        <f t="shared" si="0"/>
        <v>Sammy  Pemberton</v>
      </c>
      <c r="I48" s="20">
        <v>4</v>
      </c>
      <c r="J48" s="21">
        <v>149</v>
      </c>
      <c r="K48" s="1" t="str">
        <f t="shared" si="37"/>
        <v>Sammy  Pemberton</v>
      </c>
      <c r="L48" s="1" t="str">
        <f t="shared" si="38"/>
        <v>Charters</v>
      </c>
      <c r="M48" s="22">
        <v>1.42</v>
      </c>
      <c r="O48" s="5" t="str">
        <f t="shared" si="1"/>
        <v>Jamie Sheffield</v>
      </c>
      <c r="P48" s="20">
        <v>4</v>
      </c>
      <c r="Q48" s="21">
        <v>128</v>
      </c>
      <c r="R48" s="1" t="str">
        <f t="shared" si="39"/>
        <v>Jamie Sheffield</v>
      </c>
      <c r="S48" s="1" t="str">
        <f t="shared" si="40"/>
        <v>Holyport College</v>
      </c>
      <c r="T48" s="22">
        <v>4.54</v>
      </c>
      <c r="V48" s="5" t="str">
        <f t="shared" si="2"/>
        <v>James Field</v>
      </c>
      <c r="W48" s="20">
        <v>4</v>
      </c>
      <c r="X48" s="21">
        <v>142</v>
      </c>
      <c r="Y48" s="1" t="str">
        <f t="shared" si="41"/>
        <v>James Field</v>
      </c>
      <c r="Z48" s="1" t="str">
        <f t="shared" si="42"/>
        <v>Highdown</v>
      </c>
      <c r="AA48" s="22">
        <v>8.21</v>
      </c>
      <c r="AC48" s="5">
        <f t="shared" si="3"/>
        <v>0</v>
      </c>
      <c r="AD48" s="25">
        <v>3</v>
      </c>
      <c r="AE48" s="25"/>
      <c r="AF48" s="1">
        <f t="shared" si="43"/>
        <v>0</v>
      </c>
      <c r="AG48" s="1">
        <f t="shared" si="44"/>
        <v>0</v>
      </c>
      <c r="AH48" s="27"/>
      <c r="AI48" s="28"/>
    </row>
    <row r="49" spans="1:35" ht="15" customHeight="1">
      <c r="A49" s="5" t="str">
        <f t="shared" si="14"/>
        <v>Calum  Johnstone</v>
      </c>
      <c r="B49" s="25">
        <v>5</v>
      </c>
      <c r="C49" s="25">
        <v>146</v>
      </c>
      <c r="D49" s="1" t="str">
        <f t="shared" si="35"/>
        <v>Calum  Johnstone</v>
      </c>
      <c r="E49" s="1" t="str">
        <f t="shared" si="36"/>
        <v>Charters</v>
      </c>
      <c r="F49" s="26">
        <v>17.6</v>
      </c>
      <c r="H49" s="5" t="str">
        <f t="shared" si="0"/>
        <v>James Field</v>
      </c>
      <c r="I49" s="20">
        <v>5</v>
      </c>
      <c r="J49" s="21">
        <v>142</v>
      </c>
      <c r="K49" s="1" t="str">
        <f t="shared" si="37"/>
        <v>James Field</v>
      </c>
      <c r="L49" s="1" t="str">
        <f t="shared" si="38"/>
        <v>Highdown</v>
      </c>
      <c r="M49" s="22">
        <v>1.39</v>
      </c>
      <c r="O49" s="5" t="str">
        <f t="shared" si="1"/>
        <v>Calum  Johnstone</v>
      </c>
      <c r="P49" s="20">
        <v>5</v>
      </c>
      <c r="Q49" s="21">
        <v>146</v>
      </c>
      <c r="R49" s="1" t="str">
        <f t="shared" si="39"/>
        <v>Calum  Johnstone</v>
      </c>
      <c r="S49" s="1" t="str">
        <f t="shared" si="40"/>
        <v>Charters</v>
      </c>
      <c r="T49" s="22">
        <v>4.32</v>
      </c>
      <c r="V49" s="5" t="str">
        <f t="shared" si="2"/>
        <v>Joshua  Down</v>
      </c>
      <c r="W49" s="20">
        <v>5</v>
      </c>
      <c r="X49" s="21">
        <v>131</v>
      </c>
      <c r="Y49" s="1" t="str">
        <f t="shared" si="41"/>
        <v>Joshua  Down</v>
      </c>
      <c r="Z49" s="1" t="str">
        <f t="shared" si="42"/>
        <v>Kennet</v>
      </c>
      <c r="AA49" s="22">
        <v>8.07</v>
      </c>
      <c r="AC49" s="5">
        <f t="shared" si="3"/>
        <v>0</v>
      </c>
      <c r="AD49" s="25">
        <v>4</v>
      </c>
      <c r="AE49" s="25"/>
      <c r="AF49" s="1">
        <f t="shared" si="43"/>
        <v>0</v>
      </c>
      <c r="AG49" s="1">
        <f t="shared" si="44"/>
        <v>0</v>
      </c>
      <c r="AH49" s="27"/>
      <c r="AI49" s="28"/>
    </row>
    <row r="50" spans="1:35" ht="15" customHeight="1">
      <c r="A50" s="5" t="str">
        <f t="shared" si="14"/>
        <v>Jack Lawrence</v>
      </c>
      <c r="B50" s="25">
        <v>6</v>
      </c>
      <c r="C50" s="25">
        <v>150</v>
      </c>
      <c r="D50" s="1" t="str">
        <f t="shared" si="35"/>
        <v>Jack Lawrence</v>
      </c>
      <c r="E50" s="1" t="str">
        <f t="shared" si="36"/>
        <v>Denefield</v>
      </c>
      <c r="F50" s="26">
        <v>0</v>
      </c>
      <c r="H50" s="5" t="str">
        <f t="shared" si="0"/>
        <v>Tom Pasmore</v>
      </c>
      <c r="I50" s="20">
        <v>6</v>
      </c>
      <c r="J50" s="21">
        <v>144</v>
      </c>
      <c r="K50" s="1" t="str">
        <f t="shared" si="37"/>
        <v>Tom Pasmore</v>
      </c>
      <c r="L50" s="1" t="str">
        <f t="shared" si="38"/>
        <v>Highdown</v>
      </c>
      <c r="M50" s="22">
        <v>1.39</v>
      </c>
      <c r="O50" s="5" t="str">
        <f t="shared" si="1"/>
        <v>Tom Pasmore</v>
      </c>
      <c r="P50" s="20">
        <v>6</v>
      </c>
      <c r="Q50" s="21">
        <v>144</v>
      </c>
      <c r="R50" s="1" t="str">
        <f t="shared" si="39"/>
        <v>Tom Pasmore</v>
      </c>
      <c r="S50" s="1" t="str">
        <f t="shared" si="40"/>
        <v>Highdown</v>
      </c>
      <c r="T50" s="22">
        <v>4.3</v>
      </c>
      <c r="V50" s="5" t="str">
        <f t="shared" si="2"/>
        <v>Sammy  Pemberton</v>
      </c>
      <c r="W50" s="20">
        <v>6</v>
      </c>
      <c r="X50" s="21">
        <v>149</v>
      </c>
      <c r="Y50" s="1" t="str">
        <f t="shared" si="41"/>
        <v>Sammy  Pemberton</v>
      </c>
      <c r="Z50" s="1" t="str">
        <f t="shared" si="42"/>
        <v>Charters</v>
      </c>
      <c r="AA50" s="22">
        <v>7.79</v>
      </c>
      <c r="AC50" s="5">
        <f t="shared" si="3"/>
        <v>0</v>
      </c>
      <c r="AD50" s="25">
        <v>5</v>
      </c>
      <c r="AE50" s="25"/>
      <c r="AF50" s="1">
        <f t="shared" si="43"/>
        <v>0</v>
      </c>
      <c r="AG50" s="1">
        <f t="shared" si="44"/>
        <v>0</v>
      </c>
      <c r="AH50" s="27"/>
      <c r="AI50" s="28"/>
    </row>
    <row r="51" spans="1:35" ht="15" customHeight="1">
      <c r="A51" s="5">
        <f t="shared" si="14"/>
        <v>0</v>
      </c>
      <c r="B51" s="25">
        <v>7</v>
      </c>
      <c r="C51" s="25"/>
      <c r="D51" s="1">
        <f t="shared" si="35"/>
        <v>0</v>
      </c>
      <c r="E51" s="1">
        <f t="shared" si="36"/>
        <v>0</v>
      </c>
      <c r="F51" s="26"/>
      <c r="H51" s="5" t="str">
        <f t="shared" si="0"/>
        <v>Guillem Evans Rodriguez</v>
      </c>
      <c r="I51" s="20">
        <v>7</v>
      </c>
      <c r="J51" s="21">
        <v>127</v>
      </c>
      <c r="K51" s="1" t="str">
        <f t="shared" si="37"/>
        <v>Guillem Evans Rodriguez</v>
      </c>
      <c r="L51" s="1" t="str">
        <f t="shared" si="38"/>
        <v>Holyport College</v>
      </c>
      <c r="M51" s="22">
        <v>1.3</v>
      </c>
      <c r="O51" s="5" t="str">
        <f t="shared" si="1"/>
        <v>Freddie Fenton</v>
      </c>
      <c r="P51" s="20">
        <v>7</v>
      </c>
      <c r="Q51" s="21">
        <v>148</v>
      </c>
      <c r="R51" s="1" t="str">
        <f t="shared" si="39"/>
        <v>Freddie Fenton</v>
      </c>
      <c r="S51" s="1" t="str">
        <f t="shared" si="40"/>
        <v>Charters</v>
      </c>
      <c r="T51" s="22">
        <v>4.16</v>
      </c>
      <c r="V51" s="5" t="str">
        <f t="shared" si="2"/>
        <v>Jamie Sheffield</v>
      </c>
      <c r="W51" s="20">
        <v>7</v>
      </c>
      <c r="X51" s="21">
        <v>128</v>
      </c>
      <c r="Y51" s="1" t="str">
        <f t="shared" si="41"/>
        <v>Jamie Sheffield</v>
      </c>
      <c r="Z51" s="1" t="str">
        <f t="shared" si="42"/>
        <v>Holyport College</v>
      </c>
      <c r="AA51" s="22">
        <v>7.57</v>
      </c>
      <c r="AC51" s="5">
        <f t="shared" si="3"/>
        <v>0</v>
      </c>
      <c r="AD51" s="25">
        <v>6</v>
      </c>
      <c r="AE51" s="25"/>
      <c r="AF51" s="1">
        <f t="shared" si="43"/>
        <v>0</v>
      </c>
      <c r="AG51" s="1">
        <f t="shared" si="44"/>
        <v>0</v>
      </c>
      <c r="AH51" s="27"/>
      <c r="AI51" s="28"/>
    </row>
    <row r="52" spans="1:35" ht="15" customHeight="1">
      <c r="A52" s="5">
        <f t="shared" si="14"/>
        <v>0</v>
      </c>
      <c r="B52" s="25">
        <v>8</v>
      </c>
      <c r="C52" s="25"/>
      <c r="D52" s="1">
        <f t="shared" si="35"/>
        <v>0</v>
      </c>
      <c r="E52" s="1">
        <f t="shared" si="36"/>
        <v>0</v>
      </c>
      <c r="F52" s="26"/>
      <c r="H52" s="5" t="str">
        <f t="shared" si="0"/>
        <v>Joshua  Down</v>
      </c>
      <c r="I52" s="20">
        <v>8</v>
      </c>
      <c r="J52" s="21">
        <v>131</v>
      </c>
      <c r="K52" s="1" t="str">
        <f t="shared" si="37"/>
        <v>Joshua  Down</v>
      </c>
      <c r="L52" s="1" t="str">
        <f t="shared" si="38"/>
        <v>Kennet</v>
      </c>
      <c r="M52" s="22">
        <v>1.3</v>
      </c>
      <c r="O52" s="5" t="str">
        <f t="shared" si="1"/>
        <v>Cameron Mobley</v>
      </c>
      <c r="P52" s="20">
        <v>8</v>
      </c>
      <c r="Q52" s="21">
        <v>125</v>
      </c>
      <c r="R52" s="1" t="str">
        <f t="shared" si="39"/>
        <v>Cameron Mobley</v>
      </c>
      <c r="S52" s="1" t="str">
        <f t="shared" si="40"/>
        <v>Holyport College</v>
      </c>
      <c r="T52" s="22">
        <v>4.07</v>
      </c>
      <c r="V52" s="5" t="str">
        <f t="shared" si="2"/>
        <v>Cameron Mobley</v>
      </c>
      <c r="W52" s="20">
        <v>8</v>
      </c>
      <c r="X52" s="21">
        <v>125</v>
      </c>
      <c r="Y52" s="1" t="str">
        <f t="shared" si="41"/>
        <v>Cameron Mobley</v>
      </c>
      <c r="Z52" s="1" t="str">
        <f t="shared" si="42"/>
        <v>Holyport College</v>
      </c>
      <c r="AA52" s="22">
        <v>7.34</v>
      </c>
      <c r="AC52" s="5">
        <f t="shared" si="3"/>
        <v>0</v>
      </c>
      <c r="AD52" s="25">
        <v>7</v>
      </c>
      <c r="AE52" s="25"/>
      <c r="AF52" s="1">
        <f t="shared" si="43"/>
        <v>0</v>
      </c>
      <c r="AG52" s="1">
        <f t="shared" si="44"/>
        <v>0</v>
      </c>
      <c r="AH52" s="27"/>
      <c r="AI52" s="28"/>
    </row>
    <row r="53" spans="1:35" ht="15" customHeight="1">
      <c r="A53" s="5">
        <f t="shared" si="14"/>
        <v>0</v>
      </c>
      <c r="H53" s="5" t="str">
        <f t="shared" si="0"/>
        <v>Toby Jeavons</v>
      </c>
      <c r="I53" s="20">
        <v>9</v>
      </c>
      <c r="J53" s="21">
        <v>147</v>
      </c>
      <c r="K53" s="1" t="str">
        <f t="shared" si="37"/>
        <v>Toby Jeavons</v>
      </c>
      <c r="L53" s="1" t="str">
        <f t="shared" si="38"/>
        <v>Charters</v>
      </c>
      <c r="M53" s="22">
        <v>1.27</v>
      </c>
      <c r="O53" s="5" t="str">
        <f t="shared" si="1"/>
        <v>Krystian Kapron</v>
      </c>
      <c r="P53" s="20">
        <v>9</v>
      </c>
      <c r="Q53" s="21">
        <v>143</v>
      </c>
      <c r="R53" s="1" t="str">
        <f t="shared" si="39"/>
        <v>Krystian Kapron</v>
      </c>
      <c r="S53" s="1" t="str">
        <f t="shared" si="40"/>
        <v>Highdown</v>
      </c>
      <c r="T53" s="22">
        <v>3.95</v>
      </c>
      <c r="V53" s="5" t="str">
        <f t="shared" si="2"/>
        <v>Guillem Evans Rodriguez</v>
      </c>
      <c r="W53" s="20">
        <v>9</v>
      </c>
      <c r="X53" s="21">
        <v>127</v>
      </c>
      <c r="Y53" s="1" t="str">
        <f t="shared" si="41"/>
        <v>Guillem Evans Rodriguez</v>
      </c>
      <c r="Z53" s="1" t="str">
        <f t="shared" si="42"/>
        <v>Holyport College</v>
      </c>
      <c r="AA53" s="22">
        <v>6.59</v>
      </c>
      <c r="AC53" s="5">
        <f t="shared" si="3"/>
        <v>0</v>
      </c>
      <c r="AD53" s="25">
        <v>8</v>
      </c>
      <c r="AE53" s="25"/>
      <c r="AF53" s="1">
        <f t="shared" si="43"/>
        <v>0</v>
      </c>
      <c r="AG53" s="1">
        <f t="shared" si="44"/>
        <v>0</v>
      </c>
      <c r="AH53" s="27"/>
      <c r="AI53" s="28"/>
    </row>
    <row r="54" spans="1:35" ht="15" customHeight="1">
      <c r="A54" s="5" t="str">
        <f t="shared" si="14"/>
        <v>Heat 6</v>
      </c>
      <c r="B54" s="107" t="s">
        <v>113</v>
      </c>
      <c r="C54" s="108" t="s">
        <v>114</v>
      </c>
      <c r="D54" s="109" t="s">
        <v>27</v>
      </c>
      <c r="E54" s="116"/>
      <c r="F54" s="119"/>
      <c r="H54" s="5" t="str">
        <f t="shared" si="0"/>
        <v>Freddie Fenton</v>
      </c>
      <c r="I54" s="20">
        <v>10</v>
      </c>
      <c r="J54" s="21">
        <v>148</v>
      </c>
      <c r="K54" s="1" t="str">
        <f t="shared" si="37"/>
        <v>Freddie Fenton</v>
      </c>
      <c r="L54" s="1" t="str">
        <f t="shared" si="38"/>
        <v>Charters</v>
      </c>
      <c r="M54" s="22">
        <v>1.27</v>
      </c>
      <c r="O54" s="5" t="str">
        <f t="shared" si="1"/>
        <v>Toby Jeavons</v>
      </c>
      <c r="P54" s="20">
        <v>10</v>
      </c>
      <c r="Q54" s="21">
        <v>147</v>
      </c>
      <c r="R54" s="1" t="str">
        <f t="shared" si="39"/>
        <v>Toby Jeavons</v>
      </c>
      <c r="S54" s="1" t="str">
        <f t="shared" si="40"/>
        <v>Charters</v>
      </c>
      <c r="T54" s="22">
        <v>3.94</v>
      </c>
      <c r="V54" s="5" t="str">
        <f t="shared" si="2"/>
        <v>Oliver  Humphrey</v>
      </c>
      <c r="W54" s="20">
        <v>10</v>
      </c>
      <c r="X54" s="21">
        <v>129</v>
      </c>
      <c r="Y54" s="1" t="str">
        <f t="shared" si="41"/>
        <v>Oliver  Humphrey</v>
      </c>
      <c r="Z54" s="1" t="str">
        <f t="shared" si="42"/>
        <v>Kennet</v>
      </c>
      <c r="AA54" s="22">
        <v>6.37</v>
      </c>
      <c r="AC54" s="5">
        <f t="shared" si="3"/>
        <v>0</v>
      </c>
      <c r="AD54" s="25">
        <v>9</v>
      </c>
      <c r="AE54" s="18"/>
      <c r="AF54" s="1">
        <f t="shared" si="43"/>
        <v>0</v>
      </c>
      <c r="AG54" s="1">
        <f t="shared" si="44"/>
        <v>0</v>
      </c>
      <c r="AH54" s="23"/>
      <c r="AI54" s="28"/>
    </row>
    <row r="55" spans="1:35" ht="15" customHeight="1">
      <c r="A55" s="5">
        <f t="shared" si="14"/>
        <v>0</v>
      </c>
      <c r="B55" s="18">
        <v>1</v>
      </c>
      <c r="C55" s="18"/>
      <c r="D55" s="1">
        <f aca="true" t="shared" si="45" ref="D55:D62">_xlfn.IFERROR(VLOOKUP($C55,U15_Boys,2,FALSE),0)</f>
        <v>0</v>
      </c>
      <c r="E55" s="1">
        <f aca="true" t="shared" si="46" ref="E55:E62">_xlfn.IFERROR(VLOOKUP($C55,U15_Boys,3,FALSE),0)</f>
        <v>0</v>
      </c>
      <c r="F55" s="19"/>
      <c r="H55" s="5" t="str">
        <f t="shared" si="0"/>
        <v>Krystian Kapron</v>
      </c>
      <c r="I55" s="20">
        <v>11</v>
      </c>
      <c r="J55" s="21">
        <v>143</v>
      </c>
      <c r="K55" s="1" t="str">
        <f t="shared" si="37"/>
        <v>Krystian Kapron</v>
      </c>
      <c r="L55" s="1" t="str">
        <f t="shared" si="38"/>
        <v>Highdown</v>
      </c>
      <c r="M55" s="22">
        <v>1.21</v>
      </c>
      <c r="O55" s="5" t="str">
        <f t="shared" si="1"/>
        <v>Jacob  Bunch</v>
      </c>
      <c r="P55" s="20">
        <v>11</v>
      </c>
      <c r="Q55" s="21">
        <v>132</v>
      </c>
      <c r="R55" s="1" t="str">
        <f t="shared" si="39"/>
        <v>Jacob  Bunch</v>
      </c>
      <c r="S55" s="1" t="str">
        <f t="shared" si="40"/>
        <v>Kennet</v>
      </c>
      <c r="T55" s="22">
        <v>3.92</v>
      </c>
      <c r="V55" s="5" t="str">
        <f t="shared" si="2"/>
        <v>Jacob  Bunch</v>
      </c>
      <c r="W55" s="20">
        <v>11</v>
      </c>
      <c r="X55" s="21">
        <v>132</v>
      </c>
      <c r="Y55" s="1" t="str">
        <f t="shared" si="41"/>
        <v>Jacob  Bunch</v>
      </c>
      <c r="Z55" s="1" t="str">
        <f t="shared" si="42"/>
        <v>Kennet</v>
      </c>
      <c r="AA55" s="22">
        <v>6.17</v>
      </c>
      <c r="AC55" s="5">
        <f t="shared" si="3"/>
        <v>0</v>
      </c>
      <c r="AD55" s="25">
        <v>10</v>
      </c>
      <c r="AE55" s="25"/>
      <c r="AF55" s="1">
        <f t="shared" si="43"/>
        <v>0</v>
      </c>
      <c r="AG55" s="1">
        <f t="shared" si="44"/>
        <v>0</v>
      </c>
      <c r="AH55" s="27"/>
      <c r="AI55" s="28"/>
    </row>
    <row r="56" spans="1:35" ht="15" customHeight="1">
      <c r="A56" s="5">
        <f t="shared" si="14"/>
        <v>0</v>
      </c>
      <c r="B56" s="25">
        <v>2</v>
      </c>
      <c r="C56" s="25"/>
      <c r="D56" s="1">
        <f t="shared" si="45"/>
        <v>0</v>
      </c>
      <c r="E56" s="1">
        <f t="shared" si="46"/>
        <v>0</v>
      </c>
      <c r="F56" s="26"/>
      <c r="H56" s="5" t="str">
        <f t="shared" si="0"/>
        <v>Oliver  Humphrey</v>
      </c>
      <c r="I56" s="20">
        <v>12</v>
      </c>
      <c r="J56" s="21">
        <v>129</v>
      </c>
      <c r="K56" s="1" t="str">
        <f t="shared" si="37"/>
        <v>Oliver  Humphrey</v>
      </c>
      <c r="L56" s="1" t="str">
        <f t="shared" si="38"/>
        <v>Kennet</v>
      </c>
      <c r="M56" s="22">
        <v>1.18</v>
      </c>
      <c r="O56" s="5" t="str">
        <f t="shared" si="1"/>
        <v>Alex Russell</v>
      </c>
      <c r="P56" s="20">
        <v>12</v>
      </c>
      <c r="Q56" s="21">
        <v>145</v>
      </c>
      <c r="R56" s="1" t="str">
        <f t="shared" si="39"/>
        <v>Alex Russell</v>
      </c>
      <c r="S56" s="1" t="str">
        <f t="shared" si="40"/>
        <v>Highdown</v>
      </c>
      <c r="T56" s="22">
        <v>3.86</v>
      </c>
      <c r="V56" s="5" t="str">
        <f t="shared" si="2"/>
        <v>Toby Jeavons</v>
      </c>
      <c r="W56" s="20">
        <v>12</v>
      </c>
      <c r="X56" s="21">
        <v>147</v>
      </c>
      <c r="Y56" s="1" t="str">
        <f t="shared" si="41"/>
        <v>Toby Jeavons</v>
      </c>
      <c r="Z56" s="1" t="str">
        <f t="shared" si="42"/>
        <v>Charters</v>
      </c>
      <c r="AA56" s="22">
        <v>6.15</v>
      </c>
      <c r="AC56" s="5">
        <f t="shared" si="3"/>
        <v>0</v>
      </c>
      <c r="AD56" s="25">
        <v>11</v>
      </c>
      <c r="AE56" s="25"/>
      <c r="AF56" s="1">
        <f t="shared" si="43"/>
        <v>0</v>
      </c>
      <c r="AG56" s="1">
        <f t="shared" si="44"/>
        <v>0</v>
      </c>
      <c r="AH56" s="27"/>
      <c r="AI56" s="28"/>
    </row>
    <row r="57" spans="1:35" ht="15" customHeight="1">
      <c r="A57" s="5">
        <f t="shared" si="14"/>
        <v>0</v>
      </c>
      <c r="B57" s="25">
        <v>3</v>
      </c>
      <c r="C57" s="25"/>
      <c r="D57" s="1">
        <f t="shared" si="45"/>
        <v>0</v>
      </c>
      <c r="E57" s="1">
        <f t="shared" si="46"/>
        <v>0</v>
      </c>
      <c r="F57" s="26"/>
      <c r="H57" s="5" t="str">
        <f t="shared" si="0"/>
        <v>Jacob  Bunch</v>
      </c>
      <c r="I57" s="20">
        <v>13</v>
      </c>
      <c r="J57" s="21">
        <v>132</v>
      </c>
      <c r="K57" s="1" t="str">
        <f t="shared" si="37"/>
        <v>Jacob  Bunch</v>
      </c>
      <c r="L57" s="1" t="str">
        <f t="shared" si="38"/>
        <v>Kennet</v>
      </c>
      <c r="M57" s="22">
        <v>1.15</v>
      </c>
      <c r="O57" s="5" t="str">
        <f t="shared" si="1"/>
        <v>Oliver  Humphrey</v>
      </c>
      <c r="P57" s="20">
        <v>13</v>
      </c>
      <c r="Q57" s="21">
        <v>129</v>
      </c>
      <c r="R57" s="1" t="str">
        <f t="shared" si="39"/>
        <v>Oliver  Humphrey</v>
      </c>
      <c r="S57" s="1" t="str">
        <f t="shared" si="40"/>
        <v>Kennet</v>
      </c>
      <c r="T57" s="22">
        <v>3.7</v>
      </c>
      <c r="V57" s="5" t="str">
        <f t="shared" si="2"/>
        <v>Max Skelton</v>
      </c>
      <c r="W57" s="20">
        <v>13</v>
      </c>
      <c r="X57" s="21">
        <v>126</v>
      </c>
      <c r="Y57" s="1" t="str">
        <f t="shared" si="41"/>
        <v>Max Skelton</v>
      </c>
      <c r="Z57" s="1" t="str">
        <f t="shared" si="42"/>
        <v>Holyport College</v>
      </c>
      <c r="AA57" s="22">
        <v>5.92</v>
      </c>
      <c r="AC57" s="5">
        <f t="shared" si="3"/>
        <v>0</v>
      </c>
      <c r="AD57" s="25">
        <v>12</v>
      </c>
      <c r="AE57" s="25"/>
      <c r="AF57" s="1">
        <f t="shared" si="43"/>
        <v>0</v>
      </c>
      <c r="AG57" s="1">
        <f t="shared" si="44"/>
        <v>0</v>
      </c>
      <c r="AH57" s="27"/>
      <c r="AI57" s="28"/>
    </row>
    <row r="58" spans="1:35" ht="15" customHeight="1">
      <c r="A58" s="5">
        <f t="shared" si="14"/>
        <v>0</v>
      </c>
      <c r="B58" s="25">
        <v>4</v>
      </c>
      <c r="C58" s="25"/>
      <c r="D58" s="1">
        <f t="shared" si="45"/>
        <v>0</v>
      </c>
      <c r="E58" s="1">
        <f t="shared" si="46"/>
        <v>0</v>
      </c>
      <c r="F58" s="26"/>
      <c r="H58" s="5" t="str">
        <f t="shared" si="0"/>
        <v>Oscar  McClure</v>
      </c>
      <c r="I58" s="20">
        <v>14</v>
      </c>
      <c r="J58" s="21">
        <v>130</v>
      </c>
      <c r="K58" s="1" t="str">
        <f t="shared" si="37"/>
        <v>Oscar  McClure</v>
      </c>
      <c r="L58" s="1" t="str">
        <f t="shared" si="38"/>
        <v>Kennet</v>
      </c>
      <c r="M58" s="22">
        <v>1.06</v>
      </c>
      <c r="O58" s="5" t="str">
        <f t="shared" si="1"/>
        <v>Guillem Evans Rodriguez</v>
      </c>
      <c r="P58" s="20">
        <v>14</v>
      </c>
      <c r="Q58" s="21">
        <v>127</v>
      </c>
      <c r="R58" s="1" t="str">
        <f t="shared" si="39"/>
        <v>Guillem Evans Rodriguez</v>
      </c>
      <c r="S58" s="1" t="str">
        <f t="shared" si="40"/>
        <v>Holyport College</v>
      </c>
      <c r="T58" s="22">
        <v>3.69</v>
      </c>
      <c r="V58" s="5" t="str">
        <f t="shared" si="2"/>
        <v>Freddie Fenton</v>
      </c>
      <c r="W58" s="20">
        <v>14</v>
      </c>
      <c r="X58" s="21">
        <v>148</v>
      </c>
      <c r="Y58" s="1" t="str">
        <f t="shared" si="41"/>
        <v>Freddie Fenton</v>
      </c>
      <c r="Z58" s="1" t="str">
        <f t="shared" si="42"/>
        <v>Charters</v>
      </c>
      <c r="AA58" s="22">
        <v>5.57</v>
      </c>
      <c r="AC58" s="5">
        <f t="shared" si="3"/>
        <v>0</v>
      </c>
      <c r="AE58" s="31"/>
      <c r="AF58" s="31"/>
      <c r="AG58" s="31"/>
      <c r="AH58" s="30"/>
      <c r="AI58" s="11"/>
    </row>
    <row r="59" spans="1:35" ht="15" customHeight="1">
      <c r="A59" s="5">
        <f t="shared" si="14"/>
        <v>0</v>
      </c>
      <c r="B59" s="25">
        <v>5</v>
      </c>
      <c r="C59" s="25"/>
      <c r="D59" s="1">
        <f t="shared" si="45"/>
        <v>0</v>
      </c>
      <c r="E59" s="1">
        <f t="shared" si="46"/>
        <v>0</v>
      </c>
      <c r="F59" s="26"/>
      <c r="H59" s="5" t="str">
        <f t="shared" si="0"/>
        <v>Alex Russell</v>
      </c>
      <c r="I59" s="20">
        <v>15</v>
      </c>
      <c r="J59" s="21">
        <v>145</v>
      </c>
      <c r="K59" s="1" t="str">
        <f t="shared" si="37"/>
        <v>Alex Russell</v>
      </c>
      <c r="L59" s="1" t="str">
        <f t="shared" si="38"/>
        <v>Highdown</v>
      </c>
      <c r="M59" s="22">
        <v>1.06</v>
      </c>
      <c r="O59" s="5" t="str">
        <f t="shared" si="1"/>
        <v>Oscar  McClure</v>
      </c>
      <c r="P59" s="20">
        <v>15</v>
      </c>
      <c r="Q59" s="21">
        <v>130</v>
      </c>
      <c r="R59" s="1" t="str">
        <f t="shared" si="39"/>
        <v>Oscar  McClure</v>
      </c>
      <c r="S59" s="1" t="str">
        <f t="shared" si="40"/>
        <v>Kennet</v>
      </c>
      <c r="T59" s="22">
        <v>3.66</v>
      </c>
      <c r="V59" s="5" t="str">
        <f t="shared" si="2"/>
        <v>Alex Russell</v>
      </c>
      <c r="W59" s="20">
        <v>15</v>
      </c>
      <c r="X59" s="21">
        <v>145</v>
      </c>
      <c r="Y59" s="1" t="str">
        <f t="shared" si="41"/>
        <v>Alex Russell</v>
      </c>
      <c r="Z59" s="1" t="str">
        <f t="shared" si="42"/>
        <v>Highdown</v>
      </c>
      <c r="AA59" s="22">
        <v>5.49</v>
      </c>
      <c r="AC59" s="5" t="str">
        <f t="shared" si="3"/>
        <v>Heat 5</v>
      </c>
      <c r="AD59" s="111" t="s">
        <v>113</v>
      </c>
      <c r="AE59" s="109" t="s">
        <v>20</v>
      </c>
      <c r="AF59" s="109" t="s">
        <v>25</v>
      </c>
      <c r="AG59" s="116"/>
      <c r="AH59" s="117"/>
      <c r="AI59" s="118"/>
    </row>
    <row r="60" spans="1:35" ht="15" customHeight="1">
      <c r="A60" s="5">
        <f t="shared" si="14"/>
        <v>0</v>
      </c>
      <c r="B60" s="25">
        <v>6</v>
      </c>
      <c r="C60" s="25"/>
      <c r="D60" s="1">
        <f t="shared" si="45"/>
        <v>0</v>
      </c>
      <c r="E60" s="1">
        <f t="shared" si="46"/>
        <v>0</v>
      </c>
      <c r="F60" s="26"/>
      <c r="H60" s="5" t="str">
        <f t="shared" si="0"/>
        <v>Max Skelton</v>
      </c>
      <c r="I60" s="20">
        <v>16</v>
      </c>
      <c r="J60" s="21">
        <v>126</v>
      </c>
      <c r="K60" s="1" t="str">
        <f t="shared" si="37"/>
        <v>Max Skelton</v>
      </c>
      <c r="L60" s="1" t="str">
        <f t="shared" si="38"/>
        <v>Holyport College</v>
      </c>
      <c r="M60" s="22">
        <v>0</v>
      </c>
      <c r="O60" s="5" t="str">
        <f t="shared" si="1"/>
        <v>Max Skelton</v>
      </c>
      <c r="P60" s="20">
        <v>16</v>
      </c>
      <c r="Q60" s="21">
        <v>126</v>
      </c>
      <c r="R60" s="1" t="str">
        <f t="shared" si="39"/>
        <v>Max Skelton</v>
      </c>
      <c r="S60" s="1" t="str">
        <f t="shared" si="40"/>
        <v>Holyport College</v>
      </c>
      <c r="T60" s="22">
        <v>3.38</v>
      </c>
      <c r="V60" s="5" t="str">
        <f t="shared" si="2"/>
        <v>Oscar  McClure</v>
      </c>
      <c r="W60" s="20">
        <v>16</v>
      </c>
      <c r="X60" s="21">
        <v>130</v>
      </c>
      <c r="Y60" s="1" t="str">
        <f t="shared" si="41"/>
        <v>Oscar  McClure</v>
      </c>
      <c r="Z60" s="1" t="str">
        <f t="shared" si="42"/>
        <v>Kennet</v>
      </c>
      <c r="AA60" s="22">
        <v>5.06</v>
      </c>
      <c r="AC60" s="5">
        <f t="shared" si="3"/>
        <v>0</v>
      </c>
      <c r="AD60" s="18">
        <v>1</v>
      </c>
      <c r="AE60" s="18"/>
      <c r="AF60" s="1">
        <f aca="true" t="shared" si="47" ref="AF60:AF71">_xlfn.IFERROR(VLOOKUP($AE60,U15_Boys,2,FALSE),0)</f>
        <v>0</v>
      </c>
      <c r="AG60" s="1">
        <f aca="true" t="shared" si="48" ref="AG60:AG71">_xlfn.IFERROR(VLOOKUP($AE60,U15_Boys,3,FALSE),0)</f>
        <v>0</v>
      </c>
      <c r="AH60" s="23"/>
      <c r="AI60" s="28"/>
    </row>
    <row r="61" spans="1:35" ht="15" customHeight="1">
      <c r="A61" s="5">
        <f t="shared" si="14"/>
        <v>0</v>
      </c>
      <c r="B61" s="25">
        <v>7</v>
      </c>
      <c r="C61" s="25"/>
      <c r="D61" s="1">
        <f t="shared" si="45"/>
        <v>0</v>
      </c>
      <c r="E61" s="1">
        <f t="shared" si="46"/>
        <v>0</v>
      </c>
      <c r="F61" s="26"/>
      <c r="H61" s="5">
        <f t="shared" si="0"/>
        <v>0</v>
      </c>
      <c r="I61" s="5"/>
      <c r="L61" s="31"/>
      <c r="M61" s="30"/>
      <c r="O61" s="5">
        <f t="shared" si="1"/>
        <v>0</v>
      </c>
      <c r="P61" s="34"/>
      <c r="Q61" s="30"/>
      <c r="R61" s="31"/>
      <c r="S61" s="31"/>
      <c r="T61" s="11"/>
      <c r="V61" s="5">
        <f t="shared" si="2"/>
        <v>0</v>
      </c>
      <c r="W61" s="34"/>
      <c r="X61" s="30"/>
      <c r="Y61" s="31"/>
      <c r="Z61" s="31"/>
      <c r="AA61" s="11"/>
      <c r="AC61" s="5">
        <f t="shared" si="3"/>
        <v>0</v>
      </c>
      <c r="AD61" s="25">
        <v>2</v>
      </c>
      <c r="AE61" s="25"/>
      <c r="AF61" s="1">
        <f t="shared" si="47"/>
        <v>0</v>
      </c>
      <c r="AG61" s="1">
        <f t="shared" si="48"/>
        <v>0</v>
      </c>
      <c r="AH61" s="27"/>
      <c r="AI61" s="28"/>
    </row>
    <row r="62" spans="1:35" ht="15" customHeight="1">
      <c r="A62" s="5">
        <f t="shared" si="14"/>
        <v>0</v>
      </c>
      <c r="B62" s="25">
        <v>8</v>
      </c>
      <c r="C62" s="25"/>
      <c r="D62" s="1">
        <f t="shared" si="45"/>
        <v>0</v>
      </c>
      <c r="E62" s="1">
        <f t="shared" si="46"/>
        <v>0</v>
      </c>
      <c r="F62" s="26"/>
      <c r="H62" s="5" t="str">
        <f t="shared" si="0"/>
        <v>Pool 2</v>
      </c>
      <c r="I62" s="107" t="s">
        <v>113</v>
      </c>
      <c r="J62" s="108" t="s">
        <v>15</v>
      </c>
      <c r="K62" s="107" t="s">
        <v>26</v>
      </c>
      <c r="L62" s="108" t="s">
        <v>22</v>
      </c>
      <c r="M62" s="119"/>
      <c r="O62" s="5" t="str">
        <f t="shared" si="1"/>
        <v>Pool 2</v>
      </c>
      <c r="P62" s="107" t="s">
        <v>113</v>
      </c>
      <c r="Q62" s="108" t="s">
        <v>18</v>
      </c>
      <c r="R62" s="107" t="s">
        <v>26</v>
      </c>
      <c r="S62" s="108" t="s">
        <v>22</v>
      </c>
      <c r="T62" s="110"/>
      <c r="U62" s="104"/>
      <c r="V62" s="5" t="str">
        <f t="shared" si="2"/>
        <v>Pool 2</v>
      </c>
      <c r="W62" s="107" t="s">
        <v>113</v>
      </c>
      <c r="X62" s="108" t="s">
        <v>19</v>
      </c>
      <c r="Y62" s="107" t="s">
        <v>26</v>
      </c>
      <c r="Z62" s="108" t="s">
        <v>22</v>
      </c>
      <c r="AA62" s="110"/>
      <c r="AC62" s="5">
        <f t="shared" si="3"/>
        <v>0</v>
      </c>
      <c r="AD62" s="25">
        <v>3</v>
      </c>
      <c r="AE62" s="25"/>
      <c r="AF62" s="1">
        <f t="shared" si="47"/>
        <v>0</v>
      </c>
      <c r="AG62" s="1">
        <f t="shared" si="48"/>
        <v>0</v>
      </c>
      <c r="AH62" s="27"/>
      <c r="AI62" s="28"/>
    </row>
    <row r="63" spans="1:35" ht="15" customHeight="1">
      <c r="A63" s="5">
        <f t="shared" si="14"/>
        <v>0</v>
      </c>
      <c r="H63" s="5">
        <f t="shared" si="0"/>
        <v>0</v>
      </c>
      <c r="I63" s="20">
        <v>1</v>
      </c>
      <c r="J63" s="21"/>
      <c r="K63" s="1">
        <f aca="true" t="shared" si="49" ref="K63:K78">_xlfn.IFERROR(VLOOKUP($J63,U15_Boys,2,FALSE),0)</f>
        <v>0</v>
      </c>
      <c r="L63" s="1">
        <f aca="true" t="shared" si="50" ref="L63:L78">_xlfn.IFERROR(VLOOKUP($J63,U15_Boys,3,FALSE),0)</f>
        <v>0</v>
      </c>
      <c r="M63" s="22"/>
      <c r="O63" s="5">
        <f t="shared" si="1"/>
        <v>0</v>
      </c>
      <c r="P63" s="20">
        <v>1</v>
      </c>
      <c r="Q63" s="21"/>
      <c r="R63" s="1">
        <f aca="true" t="shared" si="51" ref="R63:R78">_xlfn.IFERROR(VLOOKUP($Q63,U15_Boys,2,FALSE),0)</f>
        <v>0</v>
      </c>
      <c r="S63" s="1">
        <f aca="true" t="shared" si="52" ref="S63:S78">_xlfn.IFERROR(VLOOKUP($Q63,U15_Boys,3,FALSE),0)</f>
        <v>0</v>
      </c>
      <c r="T63" s="22"/>
      <c r="V63" s="5">
        <f t="shared" si="2"/>
        <v>0</v>
      </c>
      <c r="W63" s="20">
        <v>1</v>
      </c>
      <c r="X63" s="21"/>
      <c r="Y63" s="1">
        <f aca="true" t="shared" si="53" ref="Y63:Y78">_xlfn.IFERROR(VLOOKUP($X63,U15_Boys,2,FALSE),0)</f>
        <v>0</v>
      </c>
      <c r="Z63" s="1">
        <f aca="true" t="shared" si="54" ref="Z63:Z78">_xlfn.IFERROR(VLOOKUP($X63,U15_Boys,3,FALSE),0)</f>
        <v>0</v>
      </c>
      <c r="AA63" s="22"/>
      <c r="AC63" s="5">
        <f t="shared" si="3"/>
        <v>0</v>
      </c>
      <c r="AD63" s="25">
        <v>4</v>
      </c>
      <c r="AE63" s="25"/>
      <c r="AF63" s="1">
        <f t="shared" si="47"/>
        <v>0</v>
      </c>
      <c r="AG63" s="1">
        <f t="shared" si="48"/>
        <v>0</v>
      </c>
      <c r="AH63" s="27"/>
      <c r="AI63" s="28"/>
    </row>
    <row r="64" spans="1:35" ht="15" customHeight="1">
      <c r="A64" s="5" t="str">
        <f t="shared" si="14"/>
        <v>Heat 7</v>
      </c>
      <c r="B64" s="107" t="s">
        <v>113</v>
      </c>
      <c r="C64" s="108" t="s">
        <v>114</v>
      </c>
      <c r="D64" s="109" t="s">
        <v>28</v>
      </c>
      <c r="E64" s="116"/>
      <c r="F64" s="119"/>
      <c r="H64" s="5">
        <f t="shared" si="0"/>
        <v>0</v>
      </c>
      <c r="I64" s="20">
        <v>2</v>
      </c>
      <c r="J64" s="21"/>
      <c r="K64" s="1">
        <f t="shared" si="49"/>
        <v>0</v>
      </c>
      <c r="L64" s="1">
        <f t="shared" si="50"/>
        <v>0</v>
      </c>
      <c r="M64" s="22"/>
      <c r="O64" s="5">
        <f t="shared" si="1"/>
        <v>0</v>
      </c>
      <c r="P64" s="20">
        <v>2</v>
      </c>
      <c r="Q64" s="21"/>
      <c r="R64" s="1">
        <f t="shared" si="51"/>
        <v>0</v>
      </c>
      <c r="S64" s="1">
        <f t="shared" si="52"/>
        <v>0</v>
      </c>
      <c r="T64" s="22"/>
      <c r="V64" s="5">
        <f t="shared" si="2"/>
        <v>0</v>
      </c>
      <c r="W64" s="20">
        <v>2</v>
      </c>
      <c r="X64" s="21"/>
      <c r="Y64" s="1">
        <f t="shared" si="53"/>
        <v>0</v>
      </c>
      <c r="Z64" s="1">
        <f t="shared" si="54"/>
        <v>0</v>
      </c>
      <c r="AA64" s="22"/>
      <c r="AC64" s="5">
        <f t="shared" si="3"/>
        <v>0</v>
      </c>
      <c r="AD64" s="25">
        <v>5</v>
      </c>
      <c r="AE64" s="25"/>
      <c r="AF64" s="1">
        <f t="shared" si="47"/>
        <v>0</v>
      </c>
      <c r="AG64" s="1">
        <f t="shared" si="48"/>
        <v>0</v>
      </c>
      <c r="AH64" s="27"/>
      <c r="AI64" s="28"/>
    </row>
    <row r="65" spans="1:35" ht="15" customHeight="1">
      <c r="A65" s="5">
        <f t="shared" si="14"/>
        <v>0</v>
      </c>
      <c r="B65" s="18">
        <v>1</v>
      </c>
      <c r="C65" s="18"/>
      <c r="D65" s="1">
        <f aca="true" t="shared" si="55" ref="D65:D72">_xlfn.IFERROR(VLOOKUP($C65,U15_Boys,2,FALSE),0)</f>
        <v>0</v>
      </c>
      <c r="E65" s="1">
        <f aca="true" t="shared" si="56" ref="E65:E72">_xlfn.IFERROR(VLOOKUP($C65,U15_Boys,3,FALSE),0)</f>
        <v>0</v>
      </c>
      <c r="F65" s="19"/>
      <c r="H65" s="5">
        <f t="shared" si="0"/>
        <v>0</v>
      </c>
      <c r="I65" s="20">
        <v>3</v>
      </c>
      <c r="J65" s="21"/>
      <c r="K65" s="1">
        <f t="shared" si="49"/>
        <v>0</v>
      </c>
      <c r="L65" s="1">
        <f t="shared" si="50"/>
        <v>0</v>
      </c>
      <c r="M65" s="22"/>
      <c r="O65" s="5">
        <f t="shared" si="1"/>
        <v>0</v>
      </c>
      <c r="P65" s="20">
        <v>3</v>
      </c>
      <c r="Q65" s="21"/>
      <c r="R65" s="1">
        <f t="shared" si="51"/>
        <v>0</v>
      </c>
      <c r="S65" s="1">
        <f t="shared" si="52"/>
        <v>0</v>
      </c>
      <c r="T65" s="22"/>
      <c r="V65" s="5">
        <f t="shared" si="2"/>
        <v>0</v>
      </c>
      <c r="W65" s="20">
        <v>3</v>
      </c>
      <c r="X65" s="21"/>
      <c r="Y65" s="1">
        <f t="shared" si="53"/>
        <v>0</v>
      </c>
      <c r="Z65" s="1">
        <f t="shared" si="54"/>
        <v>0</v>
      </c>
      <c r="AA65" s="22"/>
      <c r="AC65" s="5">
        <f t="shared" si="3"/>
        <v>0</v>
      </c>
      <c r="AD65" s="25">
        <v>6</v>
      </c>
      <c r="AE65" s="25"/>
      <c r="AF65" s="1">
        <f t="shared" si="47"/>
        <v>0</v>
      </c>
      <c r="AG65" s="1">
        <f t="shared" si="48"/>
        <v>0</v>
      </c>
      <c r="AH65" s="27"/>
      <c r="AI65" s="28"/>
    </row>
    <row r="66" spans="1:35" ht="15" customHeight="1">
      <c r="A66" s="5">
        <f t="shared" si="14"/>
        <v>0</v>
      </c>
      <c r="B66" s="25">
        <v>2</v>
      </c>
      <c r="C66" s="25"/>
      <c r="D66" s="1">
        <f t="shared" si="55"/>
        <v>0</v>
      </c>
      <c r="E66" s="1">
        <f t="shared" si="56"/>
        <v>0</v>
      </c>
      <c r="F66" s="26"/>
      <c r="H66" s="5">
        <f t="shared" si="0"/>
        <v>0</v>
      </c>
      <c r="I66" s="20">
        <v>4</v>
      </c>
      <c r="J66" s="21"/>
      <c r="K66" s="1">
        <f t="shared" si="49"/>
        <v>0</v>
      </c>
      <c r="L66" s="1">
        <f t="shared" si="50"/>
        <v>0</v>
      </c>
      <c r="M66" s="22"/>
      <c r="O66" s="5">
        <f t="shared" si="1"/>
        <v>0</v>
      </c>
      <c r="P66" s="20">
        <v>4</v>
      </c>
      <c r="Q66" s="21"/>
      <c r="R66" s="1">
        <f t="shared" si="51"/>
        <v>0</v>
      </c>
      <c r="S66" s="1">
        <f t="shared" si="52"/>
        <v>0</v>
      </c>
      <c r="T66" s="22"/>
      <c r="V66" s="5">
        <f t="shared" si="2"/>
        <v>0</v>
      </c>
      <c r="W66" s="20">
        <v>4</v>
      </c>
      <c r="X66" s="21"/>
      <c r="Y66" s="1">
        <f t="shared" si="53"/>
        <v>0</v>
      </c>
      <c r="Z66" s="1">
        <f t="shared" si="54"/>
        <v>0</v>
      </c>
      <c r="AA66" s="22"/>
      <c r="AC66" s="5">
        <f t="shared" si="3"/>
        <v>0</v>
      </c>
      <c r="AD66" s="25">
        <v>7</v>
      </c>
      <c r="AE66" s="25"/>
      <c r="AF66" s="1">
        <f t="shared" si="47"/>
        <v>0</v>
      </c>
      <c r="AG66" s="1">
        <f t="shared" si="48"/>
        <v>0</v>
      </c>
      <c r="AH66" s="27"/>
      <c r="AI66" s="28"/>
    </row>
    <row r="67" spans="1:35" ht="15" customHeight="1">
      <c r="A67" s="5">
        <f t="shared" si="14"/>
        <v>0</v>
      </c>
      <c r="B67" s="25">
        <v>3</v>
      </c>
      <c r="C67" s="25"/>
      <c r="D67" s="1">
        <f t="shared" si="55"/>
        <v>0</v>
      </c>
      <c r="E67" s="1">
        <f t="shared" si="56"/>
        <v>0</v>
      </c>
      <c r="F67" s="26"/>
      <c r="H67" s="5">
        <f aca="true" t="shared" si="57" ref="H67:H79">K67</f>
        <v>0</v>
      </c>
      <c r="I67" s="20">
        <v>5</v>
      </c>
      <c r="J67" s="21"/>
      <c r="K67" s="1">
        <f t="shared" si="49"/>
        <v>0</v>
      </c>
      <c r="L67" s="1">
        <f t="shared" si="50"/>
        <v>0</v>
      </c>
      <c r="M67" s="22"/>
      <c r="O67" s="5">
        <f aca="true" t="shared" si="58" ref="O67:O78">R67</f>
        <v>0</v>
      </c>
      <c r="P67" s="20">
        <v>5</v>
      </c>
      <c r="Q67" s="21"/>
      <c r="R67" s="1">
        <f t="shared" si="51"/>
        <v>0</v>
      </c>
      <c r="S67" s="1">
        <f t="shared" si="52"/>
        <v>0</v>
      </c>
      <c r="T67" s="22"/>
      <c r="V67" s="5">
        <f aca="true" t="shared" si="59" ref="V67:V78">Y67</f>
        <v>0</v>
      </c>
      <c r="W67" s="20">
        <v>5</v>
      </c>
      <c r="X67" s="21"/>
      <c r="Y67" s="1">
        <f t="shared" si="53"/>
        <v>0</v>
      </c>
      <c r="Z67" s="1">
        <f t="shared" si="54"/>
        <v>0</v>
      </c>
      <c r="AA67" s="22"/>
      <c r="AC67" s="5">
        <f>AF67</f>
        <v>0</v>
      </c>
      <c r="AD67" s="25">
        <v>8</v>
      </c>
      <c r="AE67" s="25"/>
      <c r="AF67" s="1">
        <f t="shared" si="47"/>
        <v>0</v>
      </c>
      <c r="AG67" s="1">
        <f t="shared" si="48"/>
        <v>0</v>
      </c>
      <c r="AH67" s="27"/>
      <c r="AI67" s="28"/>
    </row>
    <row r="68" spans="1:35" ht="15" customHeight="1">
      <c r="A68" s="5">
        <f t="shared" si="14"/>
        <v>0</v>
      </c>
      <c r="B68" s="25">
        <v>4</v>
      </c>
      <c r="C68" s="25"/>
      <c r="D68" s="1">
        <f t="shared" si="55"/>
        <v>0</v>
      </c>
      <c r="E68" s="1">
        <f t="shared" si="56"/>
        <v>0</v>
      </c>
      <c r="F68" s="26"/>
      <c r="H68" s="5">
        <f t="shared" si="57"/>
        <v>0</v>
      </c>
      <c r="I68" s="20">
        <v>6</v>
      </c>
      <c r="J68" s="21"/>
      <c r="K68" s="1">
        <f t="shared" si="49"/>
        <v>0</v>
      </c>
      <c r="L68" s="1">
        <f t="shared" si="50"/>
        <v>0</v>
      </c>
      <c r="M68" s="22"/>
      <c r="O68" s="5">
        <f t="shared" si="58"/>
        <v>0</v>
      </c>
      <c r="P68" s="20">
        <v>6</v>
      </c>
      <c r="Q68" s="21"/>
      <c r="R68" s="1">
        <f t="shared" si="51"/>
        <v>0</v>
      </c>
      <c r="S68" s="1">
        <f t="shared" si="52"/>
        <v>0</v>
      </c>
      <c r="T68" s="22"/>
      <c r="V68" s="5">
        <f t="shared" si="59"/>
        <v>0</v>
      </c>
      <c r="W68" s="20">
        <v>6</v>
      </c>
      <c r="X68" s="21"/>
      <c r="Y68" s="1">
        <f t="shared" si="53"/>
        <v>0</v>
      </c>
      <c r="Z68" s="1">
        <f t="shared" si="54"/>
        <v>0</v>
      </c>
      <c r="AA68" s="22"/>
      <c r="AC68" s="5">
        <f>AF68</f>
        <v>0</v>
      </c>
      <c r="AD68" s="25">
        <v>9</v>
      </c>
      <c r="AE68" s="18"/>
      <c r="AF68" s="1">
        <f t="shared" si="47"/>
        <v>0</v>
      </c>
      <c r="AG68" s="1">
        <f t="shared" si="48"/>
        <v>0</v>
      </c>
      <c r="AH68" s="23"/>
      <c r="AI68" s="28"/>
    </row>
    <row r="69" spans="1:35" ht="15" customHeight="1">
      <c r="A69" s="5">
        <f aca="true" t="shared" si="60" ref="A69:A92">D69</f>
        <v>0</v>
      </c>
      <c r="B69" s="25">
        <v>5</v>
      </c>
      <c r="C69" s="25"/>
      <c r="D69" s="1">
        <f t="shared" si="55"/>
        <v>0</v>
      </c>
      <c r="E69" s="1">
        <f t="shared" si="56"/>
        <v>0</v>
      </c>
      <c r="F69" s="26"/>
      <c r="H69" s="5">
        <f t="shared" si="57"/>
        <v>0</v>
      </c>
      <c r="I69" s="20">
        <v>7</v>
      </c>
      <c r="J69" s="21"/>
      <c r="K69" s="1">
        <f t="shared" si="49"/>
        <v>0</v>
      </c>
      <c r="L69" s="1">
        <f t="shared" si="50"/>
        <v>0</v>
      </c>
      <c r="M69" s="22"/>
      <c r="O69" s="5">
        <f t="shared" si="58"/>
        <v>0</v>
      </c>
      <c r="P69" s="20">
        <v>7</v>
      </c>
      <c r="Q69" s="21"/>
      <c r="R69" s="1">
        <f t="shared" si="51"/>
        <v>0</v>
      </c>
      <c r="S69" s="1">
        <f t="shared" si="52"/>
        <v>0</v>
      </c>
      <c r="T69" s="22"/>
      <c r="V69" s="5">
        <f t="shared" si="59"/>
        <v>0</v>
      </c>
      <c r="W69" s="20">
        <v>7</v>
      </c>
      <c r="X69" s="21"/>
      <c r="Y69" s="1">
        <f t="shared" si="53"/>
        <v>0</v>
      </c>
      <c r="Z69" s="1">
        <f t="shared" si="54"/>
        <v>0</v>
      </c>
      <c r="AA69" s="22"/>
      <c r="AC69" s="5">
        <f>AF69</f>
        <v>0</v>
      </c>
      <c r="AD69" s="25">
        <v>10</v>
      </c>
      <c r="AE69" s="25"/>
      <c r="AF69" s="1">
        <f t="shared" si="47"/>
        <v>0</v>
      </c>
      <c r="AG69" s="1">
        <f t="shared" si="48"/>
        <v>0</v>
      </c>
      <c r="AH69" s="27"/>
      <c r="AI69" s="28"/>
    </row>
    <row r="70" spans="1:35" ht="15" customHeight="1">
      <c r="A70" s="5">
        <f t="shared" si="60"/>
        <v>0</v>
      </c>
      <c r="B70" s="25">
        <v>6</v>
      </c>
      <c r="C70" s="25"/>
      <c r="D70" s="1">
        <f t="shared" si="55"/>
        <v>0</v>
      </c>
      <c r="E70" s="1">
        <f t="shared" si="56"/>
        <v>0</v>
      </c>
      <c r="F70" s="26"/>
      <c r="H70" s="5">
        <f t="shared" si="57"/>
        <v>0</v>
      </c>
      <c r="I70" s="20">
        <v>8</v>
      </c>
      <c r="J70" s="21"/>
      <c r="K70" s="1">
        <f t="shared" si="49"/>
        <v>0</v>
      </c>
      <c r="L70" s="1">
        <f t="shared" si="50"/>
        <v>0</v>
      </c>
      <c r="M70" s="22"/>
      <c r="O70" s="5">
        <f t="shared" si="58"/>
        <v>0</v>
      </c>
      <c r="P70" s="20">
        <v>8</v>
      </c>
      <c r="Q70" s="21"/>
      <c r="R70" s="1">
        <f t="shared" si="51"/>
        <v>0</v>
      </c>
      <c r="S70" s="1">
        <f t="shared" si="52"/>
        <v>0</v>
      </c>
      <c r="T70" s="22"/>
      <c r="V70" s="5">
        <f t="shared" si="59"/>
        <v>0</v>
      </c>
      <c r="W70" s="20">
        <v>8</v>
      </c>
      <c r="X70" s="21"/>
      <c r="Y70" s="1">
        <f t="shared" si="53"/>
        <v>0</v>
      </c>
      <c r="Z70" s="1">
        <f t="shared" si="54"/>
        <v>0</v>
      </c>
      <c r="AA70" s="22"/>
      <c r="AC70" s="5">
        <f>AF70</f>
        <v>0</v>
      </c>
      <c r="AD70" s="25">
        <v>11</v>
      </c>
      <c r="AE70" s="25"/>
      <c r="AF70" s="1">
        <f t="shared" si="47"/>
        <v>0</v>
      </c>
      <c r="AG70" s="1">
        <f t="shared" si="48"/>
        <v>0</v>
      </c>
      <c r="AH70" s="27"/>
      <c r="AI70" s="28"/>
    </row>
    <row r="71" spans="1:35" ht="15" customHeight="1">
      <c r="A71" s="5">
        <f t="shared" si="60"/>
        <v>0</v>
      </c>
      <c r="B71" s="25">
        <v>7</v>
      </c>
      <c r="C71" s="25"/>
      <c r="D71" s="1">
        <f t="shared" si="55"/>
        <v>0</v>
      </c>
      <c r="E71" s="1">
        <f t="shared" si="56"/>
        <v>0</v>
      </c>
      <c r="F71" s="26"/>
      <c r="H71" s="5">
        <f t="shared" si="57"/>
        <v>0</v>
      </c>
      <c r="I71" s="20">
        <v>9</v>
      </c>
      <c r="J71" s="21"/>
      <c r="K71" s="1">
        <f t="shared" si="49"/>
        <v>0</v>
      </c>
      <c r="L71" s="1">
        <f t="shared" si="50"/>
        <v>0</v>
      </c>
      <c r="M71" s="22"/>
      <c r="O71" s="5">
        <f t="shared" si="58"/>
        <v>0</v>
      </c>
      <c r="P71" s="20">
        <v>9</v>
      </c>
      <c r="Q71" s="21"/>
      <c r="R71" s="1">
        <f t="shared" si="51"/>
        <v>0</v>
      </c>
      <c r="S71" s="1">
        <f t="shared" si="52"/>
        <v>0</v>
      </c>
      <c r="T71" s="22"/>
      <c r="V71" s="5">
        <f t="shared" si="59"/>
        <v>0</v>
      </c>
      <c r="W71" s="20">
        <v>9</v>
      </c>
      <c r="X71" s="21"/>
      <c r="Y71" s="1">
        <f t="shared" si="53"/>
        <v>0</v>
      </c>
      <c r="Z71" s="1">
        <f t="shared" si="54"/>
        <v>0</v>
      </c>
      <c r="AA71" s="22"/>
      <c r="AC71" s="5">
        <f>AF71</f>
        <v>0</v>
      </c>
      <c r="AD71" s="25">
        <v>12</v>
      </c>
      <c r="AE71" s="25"/>
      <c r="AF71" s="1">
        <f t="shared" si="47"/>
        <v>0</v>
      </c>
      <c r="AG71" s="1">
        <f t="shared" si="48"/>
        <v>0</v>
      </c>
      <c r="AH71" s="27"/>
      <c r="AI71" s="28"/>
    </row>
    <row r="72" spans="1:27" ht="15" customHeight="1">
      <c r="A72" s="5">
        <f t="shared" si="60"/>
        <v>0</v>
      </c>
      <c r="B72" s="25">
        <v>8</v>
      </c>
      <c r="C72" s="25"/>
      <c r="D72" s="1">
        <f t="shared" si="55"/>
        <v>0</v>
      </c>
      <c r="E72" s="1">
        <f t="shared" si="56"/>
        <v>0</v>
      </c>
      <c r="F72" s="26"/>
      <c r="H72" s="5">
        <f t="shared" si="57"/>
        <v>0</v>
      </c>
      <c r="I72" s="20">
        <v>10</v>
      </c>
      <c r="J72" s="21"/>
      <c r="K72" s="1">
        <f t="shared" si="49"/>
        <v>0</v>
      </c>
      <c r="L72" s="1">
        <f t="shared" si="50"/>
        <v>0</v>
      </c>
      <c r="M72" s="22"/>
      <c r="O72" s="5">
        <f t="shared" si="58"/>
        <v>0</v>
      </c>
      <c r="P72" s="20">
        <v>10</v>
      </c>
      <c r="Q72" s="21"/>
      <c r="R72" s="1">
        <f t="shared" si="51"/>
        <v>0</v>
      </c>
      <c r="S72" s="1">
        <f t="shared" si="52"/>
        <v>0</v>
      </c>
      <c r="T72" s="22"/>
      <c r="V72" s="5">
        <f t="shared" si="59"/>
        <v>0</v>
      </c>
      <c r="W72" s="20">
        <v>10</v>
      </c>
      <c r="X72" s="21"/>
      <c r="Y72" s="1">
        <f t="shared" si="53"/>
        <v>0</v>
      </c>
      <c r="Z72" s="1">
        <f t="shared" si="54"/>
        <v>0</v>
      </c>
      <c r="AA72" s="22"/>
    </row>
    <row r="73" spans="1:27" ht="15" customHeight="1">
      <c r="A73" s="5">
        <f t="shared" si="60"/>
        <v>0</v>
      </c>
      <c r="H73" s="5">
        <f t="shared" si="57"/>
        <v>0</v>
      </c>
      <c r="I73" s="20">
        <v>11</v>
      </c>
      <c r="J73" s="21"/>
      <c r="K73" s="1">
        <f t="shared" si="49"/>
        <v>0</v>
      </c>
      <c r="L73" s="1">
        <f t="shared" si="50"/>
        <v>0</v>
      </c>
      <c r="M73" s="22"/>
      <c r="O73" s="5">
        <f t="shared" si="58"/>
        <v>0</v>
      </c>
      <c r="P73" s="20">
        <v>11</v>
      </c>
      <c r="Q73" s="21"/>
      <c r="R73" s="1">
        <f t="shared" si="51"/>
        <v>0</v>
      </c>
      <c r="S73" s="1">
        <f t="shared" si="52"/>
        <v>0</v>
      </c>
      <c r="T73" s="22"/>
      <c r="V73" s="5">
        <f t="shared" si="59"/>
        <v>0</v>
      </c>
      <c r="W73" s="20">
        <v>11</v>
      </c>
      <c r="X73" s="21"/>
      <c r="Y73" s="1">
        <f t="shared" si="53"/>
        <v>0</v>
      </c>
      <c r="Z73" s="1">
        <f t="shared" si="54"/>
        <v>0</v>
      </c>
      <c r="AA73" s="22"/>
    </row>
    <row r="74" spans="1:27" ht="15" customHeight="1">
      <c r="A74" s="5" t="str">
        <f t="shared" si="60"/>
        <v>Heat 8</v>
      </c>
      <c r="B74" s="107" t="s">
        <v>113</v>
      </c>
      <c r="C74" s="108" t="s">
        <v>114</v>
      </c>
      <c r="D74" s="109" t="s">
        <v>29</v>
      </c>
      <c r="E74" s="116"/>
      <c r="F74" s="119"/>
      <c r="H74" s="5">
        <f t="shared" si="57"/>
        <v>0</v>
      </c>
      <c r="I74" s="20">
        <v>12</v>
      </c>
      <c r="J74" s="21"/>
      <c r="K74" s="1">
        <f t="shared" si="49"/>
        <v>0</v>
      </c>
      <c r="L74" s="1">
        <f t="shared" si="50"/>
        <v>0</v>
      </c>
      <c r="M74" s="22"/>
      <c r="O74" s="5">
        <f t="shared" si="58"/>
        <v>0</v>
      </c>
      <c r="P74" s="20">
        <v>12</v>
      </c>
      <c r="Q74" s="21"/>
      <c r="R74" s="1">
        <f t="shared" si="51"/>
        <v>0</v>
      </c>
      <c r="S74" s="1">
        <f t="shared" si="52"/>
        <v>0</v>
      </c>
      <c r="T74" s="22"/>
      <c r="V74" s="5">
        <f t="shared" si="59"/>
        <v>0</v>
      </c>
      <c r="W74" s="20">
        <v>12</v>
      </c>
      <c r="X74" s="21"/>
      <c r="Y74" s="1">
        <f t="shared" si="53"/>
        <v>0</v>
      </c>
      <c r="Z74" s="1">
        <f t="shared" si="54"/>
        <v>0</v>
      </c>
      <c r="AA74" s="22"/>
    </row>
    <row r="75" spans="1:27" ht="15" customHeight="1">
      <c r="A75" s="5">
        <f t="shared" si="60"/>
        <v>0</v>
      </c>
      <c r="B75" s="18">
        <v>1</v>
      </c>
      <c r="C75" s="18"/>
      <c r="D75" s="1">
        <f aca="true" t="shared" si="61" ref="D75:D82">_xlfn.IFERROR(VLOOKUP($C75,U15_Boys,2,FALSE),0)</f>
        <v>0</v>
      </c>
      <c r="E75" s="1">
        <f aca="true" t="shared" si="62" ref="E75:E82">_xlfn.IFERROR(VLOOKUP($C75,U15_Boys,3,FALSE),0)</f>
        <v>0</v>
      </c>
      <c r="F75" s="19"/>
      <c r="H75" s="5">
        <f t="shared" si="57"/>
        <v>0</v>
      </c>
      <c r="I75" s="20">
        <v>13</v>
      </c>
      <c r="J75" s="21"/>
      <c r="K75" s="1">
        <f t="shared" si="49"/>
        <v>0</v>
      </c>
      <c r="L75" s="1">
        <f t="shared" si="50"/>
        <v>0</v>
      </c>
      <c r="M75" s="22"/>
      <c r="O75" s="5">
        <f t="shared" si="58"/>
        <v>0</v>
      </c>
      <c r="P75" s="20">
        <v>13</v>
      </c>
      <c r="Q75" s="21"/>
      <c r="R75" s="1">
        <f t="shared" si="51"/>
        <v>0</v>
      </c>
      <c r="S75" s="1">
        <f t="shared" si="52"/>
        <v>0</v>
      </c>
      <c r="T75" s="22"/>
      <c r="V75" s="5">
        <f t="shared" si="59"/>
        <v>0</v>
      </c>
      <c r="W75" s="20">
        <v>13</v>
      </c>
      <c r="X75" s="21"/>
      <c r="Y75" s="1">
        <f t="shared" si="53"/>
        <v>0</v>
      </c>
      <c r="Z75" s="1">
        <f t="shared" si="54"/>
        <v>0</v>
      </c>
      <c r="AA75" s="22"/>
    </row>
    <row r="76" spans="1:27" ht="15" customHeight="1">
      <c r="A76" s="5">
        <f t="shared" si="60"/>
        <v>0</v>
      </c>
      <c r="B76" s="25">
        <v>2</v>
      </c>
      <c r="C76" s="25"/>
      <c r="D76" s="1">
        <f t="shared" si="61"/>
        <v>0</v>
      </c>
      <c r="E76" s="1">
        <f t="shared" si="62"/>
        <v>0</v>
      </c>
      <c r="F76" s="26"/>
      <c r="H76" s="5">
        <f t="shared" si="57"/>
        <v>0</v>
      </c>
      <c r="I76" s="20">
        <v>14</v>
      </c>
      <c r="J76" s="21"/>
      <c r="K76" s="1">
        <f t="shared" si="49"/>
        <v>0</v>
      </c>
      <c r="L76" s="1">
        <f t="shared" si="50"/>
        <v>0</v>
      </c>
      <c r="M76" s="22"/>
      <c r="O76" s="5">
        <f t="shared" si="58"/>
        <v>0</v>
      </c>
      <c r="P76" s="20">
        <v>14</v>
      </c>
      <c r="Q76" s="21"/>
      <c r="R76" s="1">
        <f t="shared" si="51"/>
        <v>0</v>
      </c>
      <c r="S76" s="1">
        <f t="shared" si="52"/>
        <v>0</v>
      </c>
      <c r="T76" s="22"/>
      <c r="V76" s="5">
        <f t="shared" si="59"/>
        <v>0</v>
      </c>
      <c r="W76" s="20">
        <v>14</v>
      </c>
      <c r="X76" s="21"/>
      <c r="Y76" s="1">
        <f t="shared" si="53"/>
        <v>0</v>
      </c>
      <c r="Z76" s="1">
        <f t="shared" si="54"/>
        <v>0</v>
      </c>
      <c r="AA76" s="22"/>
    </row>
    <row r="77" spans="1:27" ht="15" customHeight="1">
      <c r="A77" s="5">
        <f t="shared" si="60"/>
        <v>0</v>
      </c>
      <c r="B77" s="25">
        <v>3</v>
      </c>
      <c r="C77" s="25"/>
      <c r="D77" s="1">
        <f t="shared" si="61"/>
        <v>0</v>
      </c>
      <c r="E77" s="1">
        <f t="shared" si="62"/>
        <v>0</v>
      </c>
      <c r="F77" s="26"/>
      <c r="H77" s="5">
        <f t="shared" si="57"/>
        <v>0</v>
      </c>
      <c r="I77" s="20">
        <v>15</v>
      </c>
      <c r="J77" s="21"/>
      <c r="K77" s="1">
        <f t="shared" si="49"/>
        <v>0</v>
      </c>
      <c r="L77" s="1">
        <f t="shared" si="50"/>
        <v>0</v>
      </c>
      <c r="M77" s="22"/>
      <c r="O77" s="5">
        <f t="shared" si="58"/>
        <v>0</v>
      </c>
      <c r="P77" s="20">
        <v>15</v>
      </c>
      <c r="Q77" s="21"/>
      <c r="R77" s="1">
        <f t="shared" si="51"/>
        <v>0</v>
      </c>
      <c r="S77" s="1">
        <f t="shared" si="52"/>
        <v>0</v>
      </c>
      <c r="T77" s="22"/>
      <c r="V77" s="5">
        <f t="shared" si="59"/>
        <v>0</v>
      </c>
      <c r="W77" s="20">
        <v>15</v>
      </c>
      <c r="X77" s="21"/>
      <c r="Y77" s="1">
        <f t="shared" si="53"/>
        <v>0</v>
      </c>
      <c r="Z77" s="1">
        <f t="shared" si="54"/>
        <v>0</v>
      </c>
      <c r="AA77" s="22"/>
    </row>
    <row r="78" spans="1:27" ht="15" customHeight="1">
      <c r="A78" s="5">
        <f t="shared" si="60"/>
        <v>0</v>
      </c>
      <c r="B78" s="25">
        <v>4</v>
      </c>
      <c r="C78" s="25"/>
      <c r="D78" s="1">
        <f t="shared" si="61"/>
        <v>0</v>
      </c>
      <c r="E78" s="1">
        <f t="shared" si="62"/>
        <v>0</v>
      </c>
      <c r="F78" s="26"/>
      <c r="H78" s="5">
        <f t="shared" si="57"/>
        <v>0</v>
      </c>
      <c r="I78" s="20">
        <v>16</v>
      </c>
      <c r="J78" s="21"/>
      <c r="K78" s="1">
        <f t="shared" si="49"/>
        <v>0</v>
      </c>
      <c r="L78" s="1">
        <f t="shared" si="50"/>
        <v>0</v>
      </c>
      <c r="M78" s="22"/>
      <c r="O78" s="5">
        <f t="shared" si="58"/>
        <v>0</v>
      </c>
      <c r="P78" s="20">
        <v>16</v>
      </c>
      <c r="Q78" s="21"/>
      <c r="R78" s="1">
        <f t="shared" si="51"/>
        <v>0</v>
      </c>
      <c r="S78" s="1">
        <f t="shared" si="52"/>
        <v>0</v>
      </c>
      <c r="T78" s="22"/>
      <c r="V78" s="5">
        <f t="shared" si="59"/>
        <v>0</v>
      </c>
      <c r="W78" s="20">
        <v>16</v>
      </c>
      <c r="X78" s="21"/>
      <c r="Y78" s="1">
        <f t="shared" si="53"/>
        <v>0</v>
      </c>
      <c r="Z78" s="1">
        <f t="shared" si="54"/>
        <v>0</v>
      </c>
      <c r="AA78" s="22"/>
    </row>
    <row r="79" spans="1:8" ht="15" customHeight="1">
      <c r="A79" s="5">
        <f t="shared" si="60"/>
        <v>0</v>
      </c>
      <c r="B79" s="25">
        <v>5</v>
      </c>
      <c r="C79" s="25"/>
      <c r="D79" s="1">
        <f t="shared" si="61"/>
        <v>0</v>
      </c>
      <c r="E79" s="1">
        <f t="shared" si="62"/>
        <v>0</v>
      </c>
      <c r="F79" s="26"/>
      <c r="H79" s="5">
        <f t="shared" si="57"/>
        <v>0</v>
      </c>
    </row>
    <row r="80" spans="1:6" ht="15" customHeight="1">
      <c r="A80" s="5">
        <f t="shared" si="60"/>
        <v>0</v>
      </c>
      <c r="B80" s="25">
        <v>6</v>
      </c>
      <c r="C80" s="25"/>
      <c r="D80" s="1">
        <f t="shared" si="61"/>
        <v>0</v>
      </c>
      <c r="E80" s="1">
        <f t="shared" si="62"/>
        <v>0</v>
      </c>
      <c r="F80" s="26"/>
    </row>
    <row r="81" spans="1:6" ht="15" customHeight="1">
      <c r="A81" s="5">
        <f t="shared" si="60"/>
        <v>0</v>
      </c>
      <c r="B81" s="25">
        <v>7</v>
      </c>
      <c r="C81" s="25"/>
      <c r="D81" s="1">
        <f t="shared" si="61"/>
        <v>0</v>
      </c>
      <c r="E81" s="1">
        <f t="shared" si="62"/>
        <v>0</v>
      </c>
      <c r="F81" s="26"/>
    </row>
    <row r="82" spans="1:6" ht="15" customHeight="1">
      <c r="A82" s="5">
        <f t="shared" si="60"/>
        <v>0</v>
      </c>
      <c r="B82" s="25">
        <v>8</v>
      </c>
      <c r="C82" s="25"/>
      <c r="D82" s="1">
        <f t="shared" si="61"/>
        <v>0</v>
      </c>
      <c r="E82" s="1">
        <f t="shared" si="62"/>
        <v>0</v>
      </c>
      <c r="F82" s="26"/>
    </row>
    <row r="83" ht="15" customHeight="1">
      <c r="A83" s="5">
        <f t="shared" si="60"/>
        <v>0</v>
      </c>
    </row>
    <row r="84" spans="1:6" ht="15" customHeight="1">
      <c r="A84" s="5" t="str">
        <f t="shared" si="60"/>
        <v>Heat 9</v>
      </c>
      <c r="B84" s="107" t="s">
        <v>113</v>
      </c>
      <c r="C84" s="108" t="s">
        <v>114</v>
      </c>
      <c r="D84" s="109" t="s">
        <v>30</v>
      </c>
      <c r="E84" s="116"/>
      <c r="F84" s="119"/>
    </row>
    <row r="85" spans="1:6" ht="15" customHeight="1">
      <c r="A85" s="5">
        <f t="shared" si="60"/>
        <v>0</v>
      </c>
      <c r="B85" s="18">
        <v>1</v>
      </c>
      <c r="C85" s="18"/>
      <c r="D85" s="1">
        <f aca="true" t="shared" si="63" ref="D85:D92">_xlfn.IFERROR(VLOOKUP($C85,U15_Boys,2,FALSE),0)</f>
        <v>0</v>
      </c>
      <c r="E85" s="1">
        <f aca="true" t="shared" si="64" ref="E85:E92">_xlfn.IFERROR(VLOOKUP($C85,U15_Boys,3,FALSE),0)</f>
        <v>0</v>
      </c>
      <c r="F85" s="19"/>
    </row>
    <row r="86" spans="1:6" ht="15" customHeight="1">
      <c r="A86" s="5">
        <f t="shared" si="60"/>
        <v>0</v>
      </c>
      <c r="B86" s="25">
        <v>2</v>
      </c>
      <c r="C86" s="25"/>
      <c r="D86" s="1">
        <f t="shared" si="63"/>
        <v>0</v>
      </c>
      <c r="E86" s="1">
        <f t="shared" si="64"/>
        <v>0</v>
      </c>
      <c r="F86" s="26"/>
    </row>
    <row r="87" spans="1:6" ht="15" customHeight="1">
      <c r="A87" s="5">
        <f t="shared" si="60"/>
        <v>0</v>
      </c>
      <c r="B87" s="25">
        <v>3</v>
      </c>
      <c r="C87" s="25"/>
      <c r="D87" s="1">
        <f t="shared" si="63"/>
        <v>0</v>
      </c>
      <c r="E87" s="1">
        <f t="shared" si="64"/>
        <v>0</v>
      </c>
      <c r="F87" s="26"/>
    </row>
    <row r="88" spans="1:6" ht="15" customHeight="1">
      <c r="A88" s="5">
        <f t="shared" si="60"/>
        <v>0</v>
      </c>
      <c r="B88" s="25">
        <v>4</v>
      </c>
      <c r="C88" s="25"/>
      <c r="D88" s="1">
        <f t="shared" si="63"/>
        <v>0</v>
      </c>
      <c r="E88" s="1">
        <f t="shared" si="64"/>
        <v>0</v>
      </c>
      <c r="F88" s="26"/>
    </row>
    <row r="89" spans="1:6" ht="15" customHeight="1">
      <c r="A89" s="5">
        <f t="shared" si="60"/>
        <v>0</v>
      </c>
      <c r="B89" s="25">
        <v>5</v>
      </c>
      <c r="C89" s="25"/>
      <c r="D89" s="1">
        <f t="shared" si="63"/>
        <v>0</v>
      </c>
      <c r="E89" s="1">
        <f t="shared" si="64"/>
        <v>0</v>
      </c>
      <c r="F89" s="26"/>
    </row>
    <row r="90" spans="1:6" ht="15" customHeight="1">
      <c r="A90" s="5">
        <f t="shared" si="60"/>
        <v>0</v>
      </c>
      <c r="B90" s="25">
        <v>6</v>
      </c>
      <c r="C90" s="25"/>
      <c r="D90" s="1">
        <f t="shared" si="63"/>
        <v>0</v>
      </c>
      <c r="E90" s="1">
        <f t="shared" si="64"/>
        <v>0</v>
      </c>
      <c r="F90" s="26"/>
    </row>
    <row r="91" spans="1:6" ht="15" customHeight="1">
      <c r="A91" s="5">
        <f t="shared" si="60"/>
        <v>0</v>
      </c>
      <c r="B91" s="25">
        <v>7</v>
      </c>
      <c r="C91" s="25"/>
      <c r="D91" s="1">
        <f t="shared" si="63"/>
        <v>0</v>
      </c>
      <c r="E91" s="1">
        <f t="shared" si="64"/>
        <v>0</v>
      </c>
      <c r="F91" s="26"/>
    </row>
    <row r="92" spans="1:6" ht="15" customHeight="1">
      <c r="A92" s="5">
        <f t="shared" si="60"/>
        <v>0</v>
      </c>
      <c r="B92" s="25">
        <v>8</v>
      </c>
      <c r="C92" s="25"/>
      <c r="D92" s="1">
        <f t="shared" si="63"/>
        <v>0</v>
      </c>
      <c r="E92" s="1">
        <f t="shared" si="64"/>
        <v>0</v>
      </c>
      <c r="F92" s="26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>
      <c r="B241" s="34"/>
    </row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>
      <c r="A314" s="5">
        <f>D315</f>
        <v>0</v>
      </c>
    </row>
    <row r="315" ht="15" customHeight="1">
      <c r="B315" s="34"/>
    </row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>
      <c r="B387" s="34"/>
    </row>
    <row r="388" ht="15" customHeight="1">
      <c r="B388" s="34"/>
    </row>
    <row r="389" ht="15" customHeight="1">
      <c r="B389" s="34"/>
    </row>
    <row r="390" ht="15" customHeight="1">
      <c r="B390" s="34"/>
    </row>
    <row r="391" ht="15" customHeight="1">
      <c r="B391" s="34"/>
    </row>
    <row r="392" ht="15" customHeight="1">
      <c r="B392" s="34"/>
    </row>
    <row r="393" ht="15" customHeight="1">
      <c r="B393" s="34"/>
    </row>
    <row r="394" ht="15" customHeight="1">
      <c r="B394" s="34"/>
    </row>
    <row r="395" ht="15" customHeight="1">
      <c r="B395" s="34"/>
    </row>
    <row r="396" ht="15" customHeight="1">
      <c r="B396" s="34"/>
    </row>
    <row r="397" ht="15" customHeight="1">
      <c r="B397" s="34"/>
    </row>
    <row r="398" ht="15" customHeight="1">
      <c r="B398" s="34"/>
    </row>
    <row r="399" ht="15" customHeight="1">
      <c r="B399" s="34"/>
    </row>
    <row r="400" ht="15" customHeight="1">
      <c r="B400" s="34"/>
    </row>
    <row r="401" ht="15" customHeight="1">
      <c r="B401" s="34"/>
    </row>
    <row r="402" ht="15" customHeight="1">
      <c r="B402" s="34"/>
    </row>
    <row r="403" ht="15" customHeight="1">
      <c r="B403" s="34"/>
    </row>
    <row r="404" ht="15" customHeight="1">
      <c r="B404" s="34"/>
    </row>
    <row r="405" ht="15" customHeight="1">
      <c r="B405" s="34"/>
    </row>
    <row r="406" ht="15" customHeight="1">
      <c r="B406" s="34"/>
    </row>
    <row r="407" ht="15" customHeight="1">
      <c r="B407" s="34"/>
    </row>
    <row r="408" ht="15" customHeight="1">
      <c r="B408" s="34"/>
    </row>
    <row r="409" ht="15" customHeight="1">
      <c r="B409" s="34"/>
    </row>
    <row r="410" ht="15" customHeight="1">
      <c r="B410" s="34"/>
    </row>
    <row r="411" ht="15" customHeight="1">
      <c r="B411" s="34"/>
    </row>
    <row r="412" ht="15" customHeight="1">
      <c r="B412" s="34"/>
    </row>
    <row r="413" ht="15" customHeight="1">
      <c r="B413" s="34"/>
    </row>
    <row r="414" ht="15" customHeight="1">
      <c r="B414" s="34"/>
    </row>
    <row r="415" ht="15" customHeight="1">
      <c r="B415" s="34"/>
    </row>
    <row r="416" ht="15" customHeight="1">
      <c r="B416" s="34"/>
    </row>
    <row r="417" ht="15" customHeight="1">
      <c r="B417" s="34"/>
    </row>
    <row r="418" ht="15" customHeight="1">
      <c r="B418" s="34"/>
    </row>
    <row r="419" ht="15" customHeight="1">
      <c r="B419" s="34"/>
    </row>
    <row r="420" ht="15" customHeight="1">
      <c r="B420" s="34"/>
    </row>
    <row r="421" ht="15" customHeight="1">
      <c r="B421" s="34"/>
    </row>
    <row r="422" ht="15" customHeight="1">
      <c r="B422" s="34"/>
    </row>
    <row r="423" ht="15" customHeight="1">
      <c r="B423" s="34"/>
    </row>
    <row r="424" ht="15" customHeight="1">
      <c r="B424" s="34"/>
    </row>
    <row r="425" ht="15" customHeight="1">
      <c r="B425" s="34"/>
    </row>
    <row r="426" ht="15" customHeight="1">
      <c r="B426" s="34"/>
    </row>
    <row r="427" ht="15" customHeight="1">
      <c r="B427" s="34"/>
    </row>
    <row r="428" ht="15" customHeight="1">
      <c r="B428" s="34"/>
    </row>
    <row r="429" ht="15" customHeight="1">
      <c r="B429" s="34"/>
    </row>
    <row r="430" ht="15" customHeight="1">
      <c r="B430" s="34"/>
    </row>
    <row r="431" ht="15" customHeight="1">
      <c r="B431" s="34"/>
    </row>
    <row r="432" ht="15" customHeight="1">
      <c r="B432" s="34"/>
    </row>
    <row r="433" ht="15" customHeight="1">
      <c r="B433" s="34"/>
    </row>
    <row r="434" ht="15" customHeight="1">
      <c r="B434" s="34"/>
    </row>
    <row r="435" ht="15" customHeight="1">
      <c r="B435" s="34"/>
    </row>
    <row r="436" ht="15" customHeight="1">
      <c r="B436" s="34"/>
    </row>
    <row r="437" ht="15" customHeight="1">
      <c r="B437" s="34"/>
    </row>
    <row r="438" ht="15" customHeight="1">
      <c r="B438" s="34"/>
    </row>
    <row r="439" ht="15" customHeight="1">
      <c r="B439" s="34"/>
    </row>
    <row r="440" ht="15" customHeight="1">
      <c r="B440" s="34"/>
    </row>
    <row r="441" ht="15" customHeight="1">
      <c r="B441" s="34"/>
    </row>
    <row r="442" ht="15" customHeight="1">
      <c r="B442" s="34"/>
    </row>
    <row r="443" ht="15" customHeight="1">
      <c r="B443" s="34"/>
    </row>
    <row r="444" ht="15" customHeight="1">
      <c r="B444" s="34"/>
    </row>
    <row r="445" ht="15" customHeight="1">
      <c r="B445" s="34"/>
    </row>
    <row r="446" ht="15" customHeight="1">
      <c r="B446" s="34"/>
    </row>
    <row r="447" ht="15" customHeight="1">
      <c r="B447" s="34"/>
    </row>
    <row r="448" ht="15" customHeight="1">
      <c r="B448" s="34"/>
    </row>
    <row r="449" ht="15" customHeight="1">
      <c r="B449" s="34"/>
    </row>
    <row r="450" ht="15" customHeight="1">
      <c r="B450" s="34"/>
    </row>
    <row r="451" ht="15" customHeight="1">
      <c r="B451" s="34"/>
    </row>
    <row r="452" ht="15" customHeight="1">
      <c r="B452" s="34"/>
    </row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</sheetData>
  <sheetProtection/>
  <mergeCells count="5">
    <mergeCell ref="B1:F1"/>
    <mergeCell ref="I1:M1"/>
    <mergeCell ref="P1:T1"/>
    <mergeCell ref="W1:AA1"/>
    <mergeCell ref="AD1:AI1"/>
  </mergeCells>
  <printOptions/>
  <pageMargins left="0.7" right="0.7" top="0.75" bottom="0.75" header="0.3" footer="0.3"/>
  <pageSetup fitToHeight="0" horizontalDpi="600" verticalDpi="600" orientation="portrait" paperSize="9" r:id="rId1"/>
  <rowBreaks count="1" manualBreakCount="1">
    <brk id="43" max="255" man="1"/>
  </rowBreaks>
  <colBreaks count="4" manualBreakCount="4">
    <brk id="8" max="65535" man="1"/>
    <brk id="14" max="65535" man="1"/>
    <brk id="21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Y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49" customWidth="1"/>
    <col min="2" max="2" width="18.57421875" style="50" customWidth="1"/>
    <col min="3" max="3" width="18.7109375" style="50" bestFit="1" customWidth="1"/>
    <col min="4" max="4" width="8.7109375" style="51" bestFit="1" customWidth="1"/>
    <col min="5" max="5" width="5.7109375" style="52" customWidth="1"/>
    <col min="6" max="6" width="4.28125" style="52" bestFit="1" customWidth="1"/>
    <col min="7" max="7" width="6.8515625" style="53" bestFit="1" customWidth="1"/>
    <col min="8" max="8" width="5.7109375" style="52" customWidth="1"/>
    <col min="9" max="9" width="4.28125" style="52" bestFit="1" customWidth="1"/>
    <col min="10" max="10" width="8.7109375" style="53" bestFit="1" customWidth="1"/>
    <col min="11" max="11" width="5.7109375" style="52" customWidth="1"/>
    <col min="12" max="12" width="4.28125" style="52" bestFit="1" customWidth="1"/>
    <col min="13" max="13" width="8.7109375" style="53" bestFit="1" customWidth="1"/>
    <col min="14" max="14" width="5.7109375" style="52" customWidth="1"/>
    <col min="15" max="15" width="4.28125" style="52" bestFit="1" customWidth="1"/>
    <col min="16" max="16" width="5.28125" style="54" customWidth="1"/>
    <col min="17" max="17" width="5.421875" style="51" bestFit="1" customWidth="1"/>
    <col min="18" max="18" width="5.7109375" style="55" customWidth="1"/>
    <col min="19" max="19" width="4.28125" style="55" bestFit="1" customWidth="1"/>
    <col min="20" max="20" width="2.57421875" style="56" customWidth="1"/>
    <col min="21" max="21" width="6.7109375" style="57" customWidth="1"/>
    <col min="22" max="22" width="3.00390625" style="58" customWidth="1"/>
    <col min="23" max="23" width="18.7109375" style="59" customWidth="1"/>
    <col min="24" max="24" width="4.28125" style="60" bestFit="1" customWidth="1"/>
    <col min="25" max="16384" width="9.140625" style="49" customWidth="1"/>
  </cols>
  <sheetData>
    <row r="1" spans="2:24" s="38" customFormat="1" ht="18">
      <c r="B1" s="39" t="s">
        <v>115</v>
      </c>
      <c r="C1" s="39"/>
      <c r="D1" s="40"/>
      <c r="E1" s="41"/>
      <c r="F1" s="41"/>
      <c r="G1" s="42"/>
      <c r="H1" s="41"/>
      <c r="I1" s="41"/>
      <c r="J1" s="42"/>
      <c r="K1" s="41"/>
      <c r="L1" s="41"/>
      <c r="M1" s="42"/>
      <c r="N1" s="41"/>
      <c r="O1" s="41"/>
      <c r="P1" s="41"/>
      <c r="Q1" s="40"/>
      <c r="R1" s="43"/>
      <c r="S1" s="43"/>
      <c r="T1" s="44"/>
      <c r="U1" s="45"/>
      <c r="V1" s="46"/>
      <c r="W1" s="47"/>
      <c r="X1" s="48"/>
    </row>
    <row r="3" ht="12.75">
      <c r="B3" s="50" t="s">
        <v>89</v>
      </c>
    </row>
    <row r="4" ht="13.5" thickBot="1"/>
    <row r="5" spans="2:24" s="61" customFormat="1" ht="12.75">
      <c r="B5" s="50"/>
      <c r="C5" s="50"/>
      <c r="D5" s="62" t="s">
        <v>116</v>
      </c>
      <c r="E5" s="63"/>
      <c r="F5" s="63"/>
      <c r="G5" s="64" t="s">
        <v>91</v>
      </c>
      <c r="H5" s="63"/>
      <c r="I5" s="63"/>
      <c r="J5" s="64" t="s">
        <v>92</v>
      </c>
      <c r="K5" s="63"/>
      <c r="L5" s="63"/>
      <c r="M5" s="64" t="s">
        <v>93</v>
      </c>
      <c r="N5" s="63"/>
      <c r="O5" s="65"/>
      <c r="P5" s="66" t="s">
        <v>94</v>
      </c>
      <c r="Q5" s="67"/>
      <c r="R5" s="68"/>
      <c r="S5" s="68"/>
      <c r="T5" s="69"/>
      <c r="U5" s="70" t="s">
        <v>95</v>
      </c>
      <c r="V5" s="71"/>
      <c r="X5" s="72"/>
    </row>
    <row r="6" spans="2:24" s="61" customFormat="1" ht="13.5" thickBot="1">
      <c r="B6" s="50" t="s">
        <v>117</v>
      </c>
      <c r="C6" s="50"/>
      <c r="D6" s="73" t="s">
        <v>97</v>
      </c>
      <c r="E6" s="74"/>
      <c r="F6" s="74"/>
      <c r="G6" s="75" t="s">
        <v>98</v>
      </c>
      <c r="H6" s="74"/>
      <c r="I6" s="74"/>
      <c r="J6" s="75"/>
      <c r="K6" s="74"/>
      <c r="L6" s="74"/>
      <c r="M6" s="75" t="s">
        <v>98</v>
      </c>
      <c r="N6" s="74"/>
      <c r="O6" s="74"/>
      <c r="P6" s="76" t="s">
        <v>99</v>
      </c>
      <c r="Q6" s="77" t="s">
        <v>100</v>
      </c>
      <c r="R6" s="78"/>
      <c r="S6" s="78"/>
      <c r="T6" s="79"/>
      <c r="U6" s="80" t="s">
        <v>101</v>
      </c>
      <c r="V6" s="81"/>
      <c r="X6" s="72"/>
    </row>
    <row r="7" spans="1:24" s="61" customFormat="1" ht="12.75">
      <c r="A7" s="61" t="s">
        <v>102</v>
      </c>
      <c r="B7" s="50" t="s">
        <v>103</v>
      </c>
      <c r="C7" s="50" t="s">
        <v>8</v>
      </c>
      <c r="D7" s="82" t="s">
        <v>104</v>
      </c>
      <c r="E7" s="83" t="s">
        <v>105</v>
      </c>
      <c r="F7" s="83" t="s">
        <v>5</v>
      </c>
      <c r="G7" s="84" t="s">
        <v>106</v>
      </c>
      <c r="H7" s="83" t="s">
        <v>105</v>
      </c>
      <c r="I7" s="83" t="s">
        <v>5</v>
      </c>
      <c r="J7" s="84" t="s">
        <v>107</v>
      </c>
      <c r="K7" s="83" t="s">
        <v>105</v>
      </c>
      <c r="L7" s="83" t="s">
        <v>5</v>
      </c>
      <c r="M7" s="84" t="s">
        <v>107</v>
      </c>
      <c r="N7" s="83" t="s">
        <v>105</v>
      </c>
      <c r="O7" s="83" t="s">
        <v>5</v>
      </c>
      <c r="P7" s="85" t="s">
        <v>104</v>
      </c>
      <c r="Q7" s="85"/>
      <c r="R7" s="83" t="s">
        <v>105</v>
      </c>
      <c r="S7" s="83" t="s">
        <v>5</v>
      </c>
      <c r="T7" s="86"/>
      <c r="U7" s="87"/>
      <c r="V7" s="88"/>
      <c r="W7" s="61" t="s">
        <v>103</v>
      </c>
      <c r="X7" s="72" t="s">
        <v>5</v>
      </c>
    </row>
    <row r="8" spans="1:25" ht="12.75">
      <c r="A8" s="89">
        <v>139</v>
      </c>
      <c r="B8" s="90" t="s">
        <v>118</v>
      </c>
      <c r="C8" s="90" t="s">
        <v>34</v>
      </c>
      <c r="D8" s="91">
        <f aca="true" t="shared" si="0" ref="D8:D34">_xlfn.IFERROR(VLOOKUP($B8,U15B_80m_Hurdles,6,FALSE),0)</f>
        <v>14.1</v>
      </c>
      <c r="E8" s="92">
        <f aca="true" t="shared" si="1" ref="E8:E34">IF(D8=0,0,TRUNC(7.399*((23.76-D8)^1.835)))</f>
        <v>474</v>
      </c>
      <c r="F8" s="92">
        <f>RANK(E8,E$8:E$34,0)</f>
        <v>2</v>
      </c>
      <c r="G8" s="93">
        <f aca="true" t="shared" si="2" ref="G8:G34">_xlfn.IFERROR(VLOOKUP($B8,U15B_High_Jump,6,FALSE),0)</f>
        <v>1.53</v>
      </c>
      <c r="H8" s="92">
        <f aca="true" t="shared" si="3" ref="H8:H34">IF(G8=0,0,TRUNC(0.8465*(((G8*100)-75)^1.42)))</f>
        <v>411</v>
      </c>
      <c r="I8" s="92">
        <f>RANK(H8,H$8:H$34,0)</f>
        <v>2</v>
      </c>
      <c r="J8" s="93">
        <f aca="true" t="shared" si="4" ref="J8:J34">_xlfn.IFERROR(VLOOKUP($B8,U15B_Shot,6,FALSE),0)</f>
        <v>7.84</v>
      </c>
      <c r="K8" s="92">
        <f aca="true" t="shared" si="5" ref="K8:K34">IF(J8=0,0,TRUNC(51.39*((J8-1.5)^1.05)))</f>
        <v>357</v>
      </c>
      <c r="L8" s="92">
        <f>RANK(K8,K$8:K$34,0)</f>
        <v>7</v>
      </c>
      <c r="M8" s="93">
        <f aca="true" t="shared" si="6" ref="M8:M34">_xlfn.IFERROR(VLOOKUP($B8,U15B_Long_Jump,6,FALSE),0)</f>
        <v>5.35</v>
      </c>
      <c r="N8" s="92">
        <f aca="true" t="shared" si="7" ref="N8:N34">IF(M8=0,0,TRUNC(0.14354*(((M8*100)-220)^1.4)))</f>
        <v>451</v>
      </c>
      <c r="O8" s="92">
        <f>RANK(N8,N$8:N$34,0)</f>
        <v>1</v>
      </c>
      <c r="P8" s="94">
        <f aca="true" t="shared" si="8" ref="P8:P34">_xlfn.IFERROR(VLOOKUP($B8,U15B_800m,6,FALSE),0)</f>
        <v>2</v>
      </c>
      <c r="Q8" s="91">
        <f aca="true" t="shared" si="9" ref="Q8:Q34">_xlfn.IFERROR(VLOOKUP($B8,U15B_800m,7,FALSE),0)</f>
        <v>33</v>
      </c>
      <c r="R8" s="92">
        <f aca="true" t="shared" si="10" ref="R8:R34">IF(P8+Q8=0,0,TRUNC(0.232*((200-(P8*60+Q8))^1.85)))</f>
        <v>287</v>
      </c>
      <c r="S8" s="92">
        <f>RANK(R8,R$8:R$34,0)</f>
        <v>7</v>
      </c>
      <c r="T8" s="95"/>
      <c r="U8" s="96">
        <f aca="true" t="shared" si="11" ref="U8:U34">SUM(E8,H8,K8,N8,R8)</f>
        <v>1980</v>
      </c>
      <c r="V8" s="95"/>
      <c r="W8" s="97" t="str">
        <f aca="true" t="shared" si="12" ref="W8:W34">B8</f>
        <v>Hastings  Arko</v>
      </c>
      <c r="X8" s="98">
        <f>RANK(U8,U$8:U$34,0)</f>
        <v>1</v>
      </c>
      <c r="Y8" s="99"/>
    </row>
    <row r="9" spans="1:24" ht="12.75">
      <c r="A9" s="89">
        <v>149</v>
      </c>
      <c r="B9" s="90" t="s">
        <v>119</v>
      </c>
      <c r="C9" s="90" t="s">
        <v>79</v>
      </c>
      <c r="D9" s="91">
        <f t="shared" si="0"/>
        <v>14.6</v>
      </c>
      <c r="E9" s="92">
        <f t="shared" si="1"/>
        <v>430</v>
      </c>
      <c r="F9" s="92">
        <f>RANK(E9,E$8:E$34,0)</f>
        <v>5</v>
      </c>
      <c r="G9" s="93">
        <f t="shared" si="2"/>
        <v>1.42</v>
      </c>
      <c r="H9" s="92">
        <f t="shared" si="3"/>
        <v>331</v>
      </c>
      <c r="I9" s="92">
        <f>RANK(H9,H$8:H$34,0)</f>
        <v>7</v>
      </c>
      <c r="J9" s="93">
        <f t="shared" si="4"/>
        <v>7.79</v>
      </c>
      <c r="K9" s="92">
        <f t="shared" si="5"/>
        <v>354</v>
      </c>
      <c r="L9" s="92">
        <f>RANK(K9,K$8:K$34,0)</f>
        <v>8</v>
      </c>
      <c r="M9" s="93">
        <f t="shared" si="6"/>
        <v>4.62</v>
      </c>
      <c r="N9" s="92">
        <f t="shared" si="7"/>
        <v>312</v>
      </c>
      <c r="O9" s="92">
        <f>RANK(N9,N$8:N$34,0)</f>
        <v>4</v>
      </c>
      <c r="P9" s="94">
        <f t="shared" si="8"/>
        <v>2</v>
      </c>
      <c r="Q9" s="91">
        <f t="shared" si="9"/>
        <v>24.4</v>
      </c>
      <c r="R9" s="92">
        <f t="shared" si="10"/>
        <v>392</v>
      </c>
      <c r="S9" s="92">
        <f>RANK(R9,R$8:R$34,0)</f>
        <v>1</v>
      </c>
      <c r="T9" s="101"/>
      <c r="U9" s="96">
        <f t="shared" si="11"/>
        <v>1819</v>
      </c>
      <c r="V9" s="101"/>
      <c r="W9" s="97" t="str">
        <f t="shared" si="12"/>
        <v>Sammy  Pemberton</v>
      </c>
      <c r="X9" s="98">
        <f>RANK(U9,U$8:U$34,0)</f>
        <v>2</v>
      </c>
    </row>
    <row r="10" spans="1:24" ht="12.75">
      <c r="A10" s="89">
        <v>137</v>
      </c>
      <c r="B10" s="90" t="s">
        <v>120</v>
      </c>
      <c r="C10" s="90" t="s">
        <v>121</v>
      </c>
      <c r="D10" s="91">
        <f t="shared" si="0"/>
        <v>14.3</v>
      </c>
      <c r="E10" s="92">
        <f t="shared" si="1"/>
        <v>457</v>
      </c>
      <c r="F10" s="92">
        <f>RANK(E10,E$8:E$34,0)</f>
        <v>4</v>
      </c>
      <c r="G10" s="93">
        <f t="shared" si="2"/>
        <v>1.35</v>
      </c>
      <c r="H10" s="92">
        <f t="shared" si="3"/>
        <v>283</v>
      </c>
      <c r="I10" s="92">
        <f>RANK(H10,H$8:H$34,0)</f>
        <v>11</v>
      </c>
      <c r="J10" s="93">
        <f t="shared" si="4"/>
        <v>10.96</v>
      </c>
      <c r="K10" s="92">
        <f t="shared" si="5"/>
        <v>543</v>
      </c>
      <c r="L10" s="92">
        <f>RANK(K10,K$8:K$34,0)</f>
        <v>1</v>
      </c>
      <c r="M10" s="93">
        <f t="shared" si="6"/>
        <v>4.16</v>
      </c>
      <c r="N10" s="92">
        <f t="shared" si="7"/>
        <v>232</v>
      </c>
      <c r="O10" s="92">
        <f>RANK(N10,N$8:N$34,0)</f>
        <v>13</v>
      </c>
      <c r="P10" s="94">
        <f t="shared" si="8"/>
        <v>2</v>
      </c>
      <c r="Q10" s="91">
        <f t="shared" si="9"/>
        <v>32.4</v>
      </c>
      <c r="R10" s="92">
        <f t="shared" si="10"/>
        <v>294</v>
      </c>
      <c r="S10" s="92">
        <f>RANK(R10,R$8:R$34,0)</f>
        <v>6</v>
      </c>
      <c r="T10" s="101"/>
      <c r="U10" s="96">
        <f t="shared" si="11"/>
        <v>1809</v>
      </c>
      <c r="V10" s="101"/>
      <c r="W10" s="97" t="str">
        <f t="shared" si="12"/>
        <v>Tom David</v>
      </c>
      <c r="X10" s="98">
        <f>RANK(U10,U$8:U$34,0)</f>
        <v>3</v>
      </c>
    </row>
    <row r="11" spans="1:24" ht="12.75">
      <c r="A11" s="89">
        <v>142</v>
      </c>
      <c r="B11" s="90" t="s">
        <v>122</v>
      </c>
      <c r="C11" s="90" t="s">
        <v>48</v>
      </c>
      <c r="D11" s="91">
        <f t="shared" si="0"/>
        <v>13.9</v>
      </c>
      <c r="E11" s="92">
        <f t="shared" si="1"/>
        <v>493</v>
      </c>
      <c r="F11" s="92">
        <f>RANK(E11,E$8:E$34,0)</f>
        <v>1</v>
      </c>
      <c r="G11" s="93">
        <f t="shared" si="2"/>
        <v>1.39</v>
      </c>
      <c r="H11" s="92">
        <f t="shared" si="3"/>
        <v>310</v>
      </c>
      <c r="I11" s="92">
        <f>RANK(H11,H$8:H$34,0)</f>
        <v>9</v>
      </c>
      <c r="J11" s="93">
        <f t="shared" si="4"/>
        <v>8.21</v>
      </c>
      <c r="K11" s="92">
        <f t="shared" si="5"/>
        <v>379</v>
      </c>
      <c r="L11" s="92">
        <f>RANK(K11,K$8:K$34,0)</f>
        <v>5</v>
      </c>
      <c r="M11" s="93">
        <f t="shared" si="6"/>
        <v>5.13</v>
      </c>
      <c r="N11" s="92">
        <f t="shared" si="7"/>
        <v>407</v>
      </c>
      <c r="O11" s="92">
        <f>RANK(N11,N$8:N$34,0)</f>
        <v>2</v>
      </c>
      <c r="P11" s="94">
        <f t="shared" si="8"/>
        <v>2</v>
      </c>
      <c r="Q11" s="91">
        <f t="shared" si="9"/>
        <v>40</v>
      </c>
      <c r="R11" s="92">
        <f t="shared" si="10"/>
        <v>213</v>
      </c>
      <c r="S11" s="92">
        <f>RANK(R11,R$8:R$34,0)</f>
        <v>12</v>
      </c>
      <c r="T11" s="101"/>
      <c r="U11" s="96">
        <f t="shared" si="11"/>
        <v>1802</v>
      </c>
      <c r="V11" s="101"/>
      <c r="W11" s="97" t="str">
        <f t="shared" si="12"/>
        <v>James Field</v>
      </c>
      <c r="X11" s="98">
        <f>RANK(U11,U$8:U$34,0)</f>
        <v>4</v>
      </c>
    </row>
    <row r="12" spans="1:24" ht="12.75">
      <c r="A12" s="89">
        <v>138</v>
      </c>
      <c r="B12" s="90" t="s">
        <v>123</v>
      </c>
      <c r="C12" s="90" t="s">
        <v>121</v>
      </c>
      <c r="D12" s="91">
        <f t="shared" si="0"/>
        <v>14.1</v>
      </c>
      <c r="E12" s="92">
        <f t="shared" si="1"/>
        <v>474</v>
      </c>
      <c r="F12" s="92">
        <f>RANK(E12,E$8:E$34,0)</f>
        <v>2</v>
      </c>
      <c r="G12" s="93">
        <f t="shared" si="2"/>
        <v>1.47</v>
      </c>
      <c r="H12" s="92">
        <f t="shared" si="3"/>
        <v>367</v>
      </c>
      <c r="I12" s="92">
        <f>RANK(H12,H$8:H$34,0)</f>
        <v>4</v>
      </c>
      <c r="J12" s="93">
        <f t="shared" si="4"/>
        <v>7.38</v>
      </c>
      <c r="K12" s="92">
        <f t="shared" si="5"/>
        <v>330</v>
      </c>
      <c r="L12" s="92">
        <f>RANK(K12,K$8:K$34,0)</f>
        <v>10</v>
      </c>
      <c r="M12" s="93">
        <f t="shared" si="6"/>
        <v>4.47</v>
      </c>
      <c r="N12" s="92">
        <f t="shared" si="7"/>
        <v>285</v>
      </c>
      <c r="O12" s="92">
        <f>RANK(N12,N$8:N$34,0)</f>
        <v>6</v>
      </c>
      <c r="P12" s="94">
        <f t="shared" si="8"/>
        <v>2</v>
      </c>
      <c r="Q12" s="91">
        <f t="shared" si="9"/>
        <v>38.7</v>
      </c>
      <c r="R12" s="92">
        <f t="shared" si="10"/>
        <v>226</v>
      </c>
      <c r="S12" s="92">
        <f>RANK(R12,R$8:R$34,0)</f>
        <v>11</v>
      </c>
      <c r="T12" s="101"/>
      <c r="U12" s="96">
        <f t="shared" si="11"/>
        <v>1682</v>
      </c>
      <c r="V12" s="101"/>
      <c r="W12" s="97" t="str">
        <f t="shared" si="12"/>
        <v>Jake Gaines</v>
      </c>
      <c r="X12" s="98">
        <f>RANK(U12,U$8:U$34,0)</f>
        <v>5</v>
      </c>
    </row>
    <row r="13" spans="1:24" ht="12.75">
      <c r="A13" s="89">
        <v>128</v>
      </c>
      <c r="B13" s="90" t="s">
        <v>124</v>
      </c>
      <c r="C13" s="90" t="s">
        <v>125</v>
      </c>
      <c r="D13" s="91">
        <f t="shared" si="0"/>
        <v>15</v>
      </c>
      <c r="E13" s="92">
        <f t="shared" si="1"/>
        <v>396</v>
      </c>
      <c r="F13" s="92">
        <f>RANK(E13,E$8:E$34,0)</f>
        <v>7</v>
      </c>
      <c r="G13" s="93">
        <f t="shared" si="2"/>
        <v>1.54</v>
      </c>
      <c r="H13" s="92">
        <f t="shared" si="3"/>
        <v>419</v>
      </c>
      <c r="I13" s="92">
        <f>RANK(H13,H$8:H$34,0)</f>
        <v>1</v>
      </c>
      <c r="J13" s="93">
        <f t="shared" si="4"/>
        <v>7.57</v>
      </c>
      <c r="K13" s="92">
        <f t="shared" si="5"/>
        <v>341</v>
      </c>
      <c r="L13" s="92">
        <f>RANK(K13,K$8:K$34,0)</f>
        <v>9</v>
      </c>
      <c r="M13" s="93">
        <f t="shared" si="6"/>
        <v>4.54</v>
      </c>
      <c r="N13" s="92">
        <f t="shared" si="7"/>
        <v>297</v>
      </c>
      <c r="O13" s="92">
        <f>RANK(N13,N$8:N$34,0)</f>
        <v>5</v>
      </c>
      <c r="P13" s="94">
        <f t="shared" si="8"/>
        <v>2</v>
      </c>
      <c r="Q13" s="91">
        <f t="shared" si="9"/>
        <v>42.2</v>
      </c>
      <c r="R13" s="92">
        <f t="shared" si="10"/>
        <v>192</v>
      </c>
      <c r="S13" s="92">
        <f>RANK(R13,R$8:R$34,0)</f>
        <v>15</v>
      </c>
      <c r="T13" s="101"/>
      <c r="U13" s="96">
        <f t="shared" si="11"/>
        <v>1645</v>
      </c>
      <c r="V13" s="101"/>
      <c r="W13" s="97" t="str">
        <f t="shared" si="12"/>
        <v>Jamie Sheffield</v>
      </c>
      <c r="X13" s="98">
        <f>RANK(U13,U$8:U$34,0)</f>
        <v>6</v>
      </c>
    </row>
    <row r="14" spans="1:24" ht="12.75">
      <c r="A14" s="89">
        <v>144</v>
      </c>
      <c r="B14" s="90" t="s">
        <v>126</v>
      </c>
      <c r="C14" s="90" t="s">
        <v>48</v>
      </c>
      <c r="D14" s="91">
        <f t="shared" si="0"/>
        <v>16.1</v>
      </c>
      <c r="E14" s="92">
        <f t="shared" si="1"/>
        <v>310</v>
      </c>
      <c r="F14" s="92">
        <f>RANK(E14,E$8:E$34,0)</f>
        <v>13</v>
      </c>
      <c r="G14" s="93">
        <f t="shared" si="2"/>
        <v>1.39</v>
      </c>
      <c r="H14" s="92">
        <f t="shared" si="3"/>
        <v>310</v>
      </c>
      <c r="I14" s="92">
        <f>RANK(H14,H$8:H$34,0)</f>
        <v>9</v>
      </c>
      <c r="J14" s="93">
        <f t="shared" si="4"/>
        <v>8.78</v>
      </c>
      <c r="K14" s="92">
        <f t="shared" si="5"/>
        <v>413</v>
      </c>
      <c r="L14" s="92">
        <f>RANK(K14,K$8:K$34,0)</f>
        <v>2</v>
      </c>
      <c r="M14" s="93">
        <f t="shared" si="6"/>
        <v>4.3</v>
      </c>
      <c r="N14" s="92">
        <f t="shared" si="7"/>
        <v>255</v>
      </c>
      <c r="O14" s="92">
        <f>RANK(N14,N$8:N$34,0)</f>
        <v>9</v>
      </c>
      <c r="P14" s="94">
        <f t="shared" si="8"/>
        <v>2</v>
      </c>
      <c r="Q14" s="91">
        <f t="shared" si="9"/>
        <v>35.6</v>
      </c>
      <c r="R14" s="92">
        <f t="shared" si="10"/>
        <v>258</v>
      </c>
      <c r="S14" s="92">
        <f>RANK(R14,R$8:R$34,0)</f>
        <v>9</v>
      </c>
      <c r="T14" s="101"/>
      <c r="U14" s="96">
        <f t="shared" si="11"/>
        <v>1546</v>
      </c>
      <c r="V14" s="101"/>
      <c r="W14" s="97" t="str">
        <f t="shared" si="12"/>
        <v>Tom Pasmore</v>
      </c>
      <c r="X14" s="98">
        <f>RANK(U14,U$8:U$34,0)</f>
        <v>7</v>
      </c>
    </row>
    <row r="15" spans="1:24" ht="12.75">
      <c r="A15" s="89">
        <v>136</v>
      </c>
      <c r="B15" s="90" t="s">
        <v>127</v>
      </c>
      <c r="C15" s="90" t="s">
        <v>121</v>
      </c>
      <c r="D15" s="91">
        <f t="shared" si="0"/>
        <v>14.7</v>
      </c>
      <c r="E15" s="92">
        <f t="shared" si="1"/>
        <v>422</v>
      </c>
      <c r="F15" s="92">
        <f>RANK(E15,E$8:E$34,0)</f>
        <v>6</v>
      </c>
      <c r="G15" s="93">
        <f t="shared" si="2"/>
        <v>1.23</v>
      </c>
      <c r="H15" s="92">
        <f t="shared" si="3"/>
        <v>206</v>
      </c>
      <c r="I15" s="92">
        <f>RANK(H15,H$8:H$34,0)</f>
        <v>17</v>
      </c>
      <c r="J15" s="93">
        <f t="shared" si="4"/>
        <v>5.85</v>
      </c>
      <c r="K15" s="92">
        <f t="shared" si="5"/>
        <v>240</v>
      </c>
      <c r="L15" s="92">
        <f>RANK(K15,K$8:K$34,0)</f>
        <v>24</v>
      </c>
      <c r="M15" s="93">
        <f t="shared" si="6"/>
        <v>4.43</v>
      </c>
      <c r="N15" s="92">
        <f t="shared" si="7"/>
        <v>278</v>
      </c>
      <c r="O15" s="92">
        <f>RANK(N15,N$8:N$34,0)</f>
        <v>7</v>
      </c>
      <c r="P15" s="94">
        <f t="shared" si="8"/>
        <v>2</v>
      </c>
      <c r="Q15" s="91">
        <f t="shared" si="9"/>
        <v>30.9</v>
      </c>
      <c r="R15" s="92">
        <f t="shared" si="10"/>
        <v>311</v>
      </c>
      <c r="S15" s="92">
        <f>RANK(R15,R$8:R$34,0)</f>
        <v>3</v>
      </c>
      <c r="T15" s="101"/>
      <c r="U15" s="96">
        <f t="shared" si="11"/>
        <v>1457</v>
      </c>
      <c r="V15" s="101"/>
      <c r="W15" s="97" t="str">
        <f t="shared" si="12"/>
        <v>Will Thompson</v>
      </c>
      <c r="X15" s="98">
        <f>RANK(U15,U$8:U$34,0)</f>
        <v>8</v>
      </c>
    </row>
    <row r="16" spans="1:24" ht="12.75">
      <c r="A16" s="89">
        <v>151</v>
      </c>
      <c r="B16" s="90" t="s">
        <v>128</v>
      </c>
      <c r="C16" s="90" t="s">
        <v>129</v>
      </c>
      <c r="D16" s="91">
        <f t="shared" si="0"/>
        <v>17</v>
      </c>
      <c r="E16" s="92">
        <f t="shared" si="1"/>
        <v>246</v>
      </c>
      <c r="F16" s="92">
        <f>RANK(E16,E$8:E$34,0)</f>
        <v>20</v>
      </c>
      <c r="G16" s="93">
        <f t="shared" si="2"/>
        <v>1.47</v>
      </c>
      <c r="H16" s="92">
        <f t="shared" si="3"/>
        <v>367</v>
      </c>
      <c r="I16" s="92">
        <f>RANK(H16,H$8:H$34,0)</f>
        <v>4</v>
      </c>
      <c r="J16" s="93">
        <f t="shared" si="4"/>
        <v>6.06</v>
      </c>
      <c r="K16" s="92">
        <f t="shared" si="5"/>
        <v>252</v>
      </c>
      <c r="L16" s="92">
        <f>RANK(K16,K$8:K$34,0)</f>
        <v>21</v>
      </c>
      <c r="M16" s="93">
        <f t="shared" si="6"/>
        <v>4.25</v>
      </c>
      <c r="N16" s="92">
        <f t="shared" si="7"/>
        <v>247</v>
      </c>
      <c r="O16" s="92">
        <f>RANK(N16,N$8:N$34,0)</f>
        <v>11</v>
      </c>
      <c r="P16" s="94">
        <f t="shared" si="8"/>
        <v>2</v>
      </c>
      <c r="Q16" s="91">
        <f t="shared" si="9"/>
        <v>31.6</v>
      </c>
      <c r="R16" s="92">
        <f t="shared" si="10"/>
        <v>303</v>
      </c>
      <c r="S16" s="92">
        <f>RANK(R16,R$8:R$34,0)</f>
        <v>5</v>
      </c>
      <c r="T16" s="101"/>
      <c r="U16" s="96">
        <f t="shared" si="11"/>
        <v>1415</v>
      </c>
      <c r="V16" s="101"/>
      <c r="W16" s="97" t="str">
        <f t="shared" si="12"/>
        <v>Tom Ferguson</v>
      </c>
      <c r="X16" s="98">
        <f>RANK(U16,U$8:U$34,0)</f>
        <v>9</v>
      </c>
    </row>
    <row r="17" spans="1:24" ht="12.75">
      <c r="A17" s="89">
        <v>131</v>
      </c>
      <c r="B17" s="90" t="s">
        <v>130</v>
      </c>
      <c r="C17" s="90" t="s">
        <v>42</v>
      </c>
      <c r="D17" s="91">
        <f t="shared" si="0"/>
        <v>16</v>
      </c>
      <c r="E17" s="92">
        <f t="shared" si="1"/>
        <v>317</v>
      </c>
      <c r="F17" s="92">
        <f>RANK(E17,E$8:E$34,0)</f>
        <v>12</v>
      </c>
      <c r="G17" s="93">
        <f t="shared" si="2"/>
        <v>1.3</v>
      </c>
      <c r="H17" s="92">
        <f t="shared" si="3"/>
        <v>250</v>
      </c>
      <c r="I17" s="92">
        <f>RANK(H17,H$8:H$34,0)</f>
        <v>13</v>
      </c>
      <c r="J17" s="93">
        <f t="shared" si="4"/>
        <v>8.07</v>
      </c>
      <c r="K17" s="92">
        <f t="shared" si="5"/>
        <v>370</v>
      </c>
      <c r="L17" s="92">
        <f>RANK(K17,K$8:K$34,0)</f>
        <v>6</v>
      </c>
      <c r="M17" s="93">
        <f t="shared" si="6"/>
        <v>4.92</v>
      </c>
      <c r="N17" s="92">
        <f t="shared" si="7"/>
        <v>367</v>
      </c>
      <c r="O17" s="92">
        <f>RANK(N17,N$8:N$34,0)</f>
        <v>3</v>
      </c>
      <c r="P17" s="94">
        <f t="shared" si="8"/>
        <v>2</v>
      </c>
      <c r="Q17" s="91">
        <f t="shared" si="9"/>
        <v>52.2</v>
      </c>
      <c r="R17" s="92">
        <f t="shared" si="10"/>
        <v>108</v>
      </c>
      <c r="S17" s="92">
        <f>RANK(R17,R$8:R$34,0)</f>
        <v>20</v>
      </c>
      <c r="T17" s="101"/>
      <c r="U17" s="96">
        <f t="shared" si="11"/>
        <v>1412</v>
      </c>
      <c r="V17" s="101"/>
      <c r="W17" s="97" t="str">
        <f t="shared" si="12"/>
        <v>Joshua  Down</v>
      </c>
      <c r="X17" s="98">
        <f>RANK(U17,U$8:U$34,0)</f>
        <v>10</v>
      </c>
    </row>
    <row r="18" spans="1:24" ht="12.75">
      <c r="A18" s="89">
        <v>153</v>
      </c>
      <c r="B18" s="90" t="s">
        <v>131</v>
      </c>
      <c r="C18" s="90" t="s">
        <v>129</v>
      </c>
      <c r="D18" s="91">
        <f t="shared" si="0"/>
        <v>16.2</v>
      </c>
      <c r="E18" s="92">
        <f t="shared" si="1"/>
        <v>302</v>
      </c>
      <c r="F18" s="92">
        <f>RANK(E18,E$8:E$34,0)</f>
        <v>14</v>
      </c>
      <c r="G18" s="93">
        <f t="shared" si="2"/>
        <v>1.23</v>
      </c>
      <c r="H18" s="92">
        <f t="shared" si="3"/>
        <v>206</v>
      </c>
      <c r="I18" s="92">
        <f>RANK(H18,H$8:H$34,0)</f>
        <v>17</v>
      </c>
      <c r="J18" s="93">
        <f t="shared" si="4"/>
        <v>7.37</v>
      </c>
      <c r="K18" s="92">
        <f t="shared" si="5"/>
        <v>329</v>
      </c>
      <c r="L18" s="92">
        <f>RANK(K18,K$8:K$34,0)</f>
        <v>11</v>
      </c>
      <c r="M18" s="93">
        <f t="shared" si="6"/>
        <v>4.2</v>
      </c>
      <c r="N18" s="92">
        <f t="shared" si="7"/>
        <v>239</v>
      </c>
      <c r="O18" s="92">
        <f>RANK(N18,N$8:N$34,0)</f>
        <v>12</v>
      </c>
      <c r="P18" s="94">
        <f t="shared" si="8"/>
        <v>2</v>
      </c>
      <c r="Q18" s="91">
        <f t="shared" si="9"/>
        <v>31.1</v>
      </c>
      <c r="R18" s="92">
        <f t="shared" si="10"/>
        <v>309</v>
      </c>
      <c r="S18" s="92">
        <f>RANK(R18,R$8:R$34,0)</f>
        <v>4</v>
      </c>
      <c r="T18" s="101"/>
      <c r="U18" s="96">
        <f t="shared" si="11"/>
        <v>1385</v>
      </c>
      <c r="V18" s="101"/>
      <c r="W18" s="97" t="str">
        <f t="shared" si="12"/>
        <v>Ed Langdon</v>
      </c>
      <c r="X18" s="98">
        <f>RANK(U18,U$8:U$34,0)</f>
        <v>11</v>
      </c>
    </row>
    <row r="19" spans="1:24" ht="12.75">
      <c r="A19" s="89">
        <v>125</v>
      </c>
      <c r="B19" s="90" t="s">
        <v>132</v>
      </c>
      <c r="C19" s="90" t="s">
        <v>125</v>
      </c>
      <c r="D19" s="91">
        <f t="shared" si="0"/>
        <v>17.7</v>
      </c>
      <c r="E19" s="92">
        <f t="shared" si="1"/>
        <v>201</v>
      </c>
      <c r="F19" s="92">
        <f>RANK(E19,E$8:E$34,0)</f>
        <v>25</v>
      </c>
      <c r="G19" s="93">
        <f t="shared" si="2"/>
        <v>1.45</v>
      </c>
      <c r="H19" s="92">
        <f t="shared" si="3"/>
        <v>352</v>
      </c>
      <c r="I19" s="92">
        <f>RANK(H19,H$8:H$34,0)</f>
        <v>6</v>
      </c>
      <c r="J19" s="93">
        <f t="shared" si="4"/>
        <v>7.34</v>
      </c>
      <c r="K19" s="92">
        <f t="shared" si="5"/>
        <v>327</v>
      </c>
      <c r="L19" s="92">
        <f>RANK(K19,K$8:K$34,0)</f>
        <v>12</v>
      </c>
      <c r="M19" s="93">
        <f t="shared" si="6"/>
        <v>4.07</v>
      </c>
      <c r="N19" s="92">
        <f t="shared" si="7"/>
        <v>217</v>
      </c>
      <c r="O19" s="92">
        <f>RANK(N19,N$8:N$34,0)</f>
        <v>17</v>
      </c>
      <c r="P19" s="94">
        <f t="shared" si="8"/>
        <v>2</v>
      </c>
      <c r="Q19" s="91">
        <f t="shared" si="9"/>
        <v>34.3</v>
      </c>
      <c r="R19" s="92">
        <f t="shared" si="10"/>
        <v>273</v>
      </c>
      <c r="S19" s="92">
        <f>RANK(R19,R$8:R$34,0)</f>
        <v>8</v>
      </c>
      <c r="T19" s="101"/>
      <c r="U19" s="96">
        <f t="shared" si="11"/>
        <v>1370</v>
      </c>
      <c r="V19" s="101"/>
      <c r="W19" s="97" t="str">
        <f t="shared" si="12"/>
        <v>Cameron Mobley</v>
      </c>
      <c r="X19" s="98">
        <f>RANK(U19,U$8:U$34,0)</f>
        <v>12</v>
      </c>
    </row>
    <row r="20" spans="1:24" ht="12.75">
      <c r="A20" s="89">
        <v>146</v>
      </c>
      <c r="B20" s="90" t="s">
        <v>133</v>
      </c>
      <c r="C20" s="90" t="s">
        <v>79</v>
      </c>
      <c r="D20" s="91">
        <f t="shared" si="0"/>
        <v>17.6</v>
      </c>
      <c r="E20" s="92">
        <f t="shared" si="1"/>
        <v>207</v>
      </c>
      <c r="F20" s="92">
        <f>RANK(E20,E$8:E$34,0)</f>
        <v>23</v>
      </c>
      <c r="G20" s="93">
        <f t="shared" si="2"/>
        <v>1.51</v>
      </c>
      <c r="H20" s="92">
        <f t="shared" si="3"/>
        <v>396</v>
      </c>
      <c r="I20" s="92">
        <f>RANK(H20,H$8:H$34,0)</f>
        <v>3</v>
      </c>
      <c r="J20" s="93">
        <f t="shared" si="4"/>
        <v>8.26</v>
      </c>
      <c r="K20" s="92">
        <f t="shared" si="5"/>
        <v>382</v>
      </c>
      <c r="L20" s="92">
        <f>RANK(K20,K$8:K$34,0)</f>
        <v>4</v>
      </c>
      <c r="M20" s="93">
        <f t="shared" si="6"/>
        <v>4.32</v>
      </c>
      <c r="N20" s="92">
        <f t="shared" si="7"/>
        <v>259</v>
      </c>
      <c r="O20" s="92">
        <f>RANK(N20,N$8:N$34,0)</f>
        <v>8</v>
      </c>
      <c r="P20" s="94">
        <f t="shared" si="8"/>
        <v>2</v>
      </c>
      <c r="Q20" s="91">
        <f t="shared" si="9"/>
        <v>58.7</v>
      </c>
      <c r="R20" s="92">
        <f t="shared" si="10"/>
        <v>66</v>
      </c>
      <c r="S20" s="92">
        <f>RANK(R20,R$8:R$34,0)</f>
        <v>21</v>
      </c>
      <c r="T20" s="101"/>
      <c r="U20" s="96">
        <f t="shared" si="11"/>
        <v>1310</v>
      </c>
      <c r="V20" s="101"/>
      <c r="W20" s="97" t="str">
        <f t="shared" si="12"/>
        <v>Calum  Johnstone</v>
      </c>
      <c r="X20" s="98">
        <f>RANK(U20,U$8:U$34,0)</f>
        <v>13</v>
      </c>
    </row>
    <row r="21" spans="1:24" ht="12.75">
      <c r="A21" s="89">
        <v>143</v>
      </c>
      <c r="B21" s="90" t="s">
        <v>134</v>
      </c>
      <c r="C21" s="90" t="s">
        <v>48</v>
      </c>
      <c r="D21" s="91">
        <f t="shared" si="0"/>
        <v>16.5</v>
      </c>
      <c r="E21" s="92">
        <f t="shared" si="1"/>
        <v>281</v>
      </c>
      <c r="F21" s="92">
        <f>RANK(E21,E$8:E$34,0)</f>
        <v>16</v>
      </c>
      <c r="G21" s="93">
        <f t="shared" si="2"/>
        <v>1.21</v>
      </c>
      <c r="H21" s="92">
        <f t="shared" si="3"/>
        <v>194</v>
      </c>
      <c r="I21" s="92">
        <f>RANK(H21,H$8:H$34,0)</f>
        <v>20</v>
      </c>
      <c r="J21" s="93">
        <f t="shared" si="4"/>
        <v>8.48</v>
      </c>
      <c r="K21" s="92">
        <f t="shared" si="5"/>
        <v>395</v>
      </c>
      <c r="L21" s="92">
        <f>RANK(K21,K$8:K$34,0)</f>
        <v>3</v>
      </c>
      <c r="M21" s="93">
        <f t="shared" si="6"/>
        <v>3.95</v>
      </c>
      <c r="N21" s="92">
        <f t="shared" si="7"/>
        <v>198</v>
      </c>
      <c r="O21" s="92">
        <f>RANK(N21,N$8:N$34,0)</f>
        <v>18</v>
      </c>
      <c r="P21" s="94">
        <f t="shared" si="8"/>
        <v>2</v>
      </c>
      <c r="Q21" s="91">
        <f t="shared" si="9"/>
        <v>41.4</v>
      </c>
      <c r="R21" s="92">
        <f t="shared" si="10"/>
        <v>199</v>
      </c>
      <c r="S21" s="92">
        <f>RANK(R21,R$8:R$34,0)</f>
        <v>14</v>
      </c>
      <c r="T21" s="101"/>
      <c r="U21" s="96">
        <f t="shared" si="11"/>
        <v>1267</v>
      </c>
      <c r="V21" s="101"/>
      <c r="W21" s="97" t="str">
        <f t="shared" si="12"/>
        <v>Krystian Kapron</v>
      </c>
      <c r="X21" s="98">
        <f>RANK(U21,U$8:U$34,0)</f>
        <v>14</v>
      </c>
    </row>
    <row r="22" spans="1:24" ht="12.75">
      <c r="A22" s="89">
        <v>152</v>
      </c>
      <c r="B22" s="90" t="s">
        <v>135</v>
      </c>
      <c r="C22" s="90" t="s">
        <v>129</v>
      </c>
      <c r="D22" s="91">
        <f t="shared" si="0"/>
        <v>15.3</v>
      </c>
      <c r="E22" s="92">
        <f t="shared" si="1"/>
        <v>372</v>
      </c>
      <c r="F22" s="92">
        <f>RANK(E22,E$8:E$34,0)</f>
        <v>8</v>
      </c>
      <c r="G22" s="93">
        <f t="shared" si="2"/>
        <v>1.41</v>
      </c>
      <c r="H22" s="92">
        <f t="shared" si="3"/>
        <v>324</v>
      </c>
      <c r="I22" s="92">
        <f>RANK(H22,H$8:H$34,0)</f>
        <v>8</v>
      </c>
      <c r="J22" s="93">
        <f t="shared" si="4"/>
        <v>7.1</v>
      </c>
      <c r="K22" s="92">
        <f t="shared" si="5"/>
        <v>313</v>
      </c>
      <c r="L22" s="92">
        <f>RANK(K22,K$8:K$34,0)</f>
        <v>13</v>
      </c>
      <c r="M22" s="93">
        <f t="shared" si="6"/>
        <v>4.14</v>
      </c>
      <c r="N22" s="92">
        <f t="shared" si="7"/>
        <v>229</v>
      </c>
      <c r="O22" s="92">
        <f>RANK(N22,N$8:N$34,0)</f>
        <v>16</v>
      </c>
      <c r="P22" s="94">
        <f t="shared" si="8"/>
        <v>3</v>
      </c>
      <c r="Q22" s="91">
        <f t="shared" si="9"/>
        <v>10.9</v>
      </c>
      <c r="R22" s="92">
        <f t="shared" si="10"/>
        <v>13</v>
      </c>
      <c r="S22" s="92">
        <f>RANK(R22,R$8:R$34,0)</f>
        <v>23</v>
      </c>
      <c r="T22" s="101"/>
      <c r="U22" s="96">
        <f t="shared" si="11"/>
        <v>1251</v>
      </c>
      <c r="V22" s="101"/>
      <c r="W22" s="97" t="str">
        <f t="shared" si="12"/>
        <v>Angus McGee</v>
      </c>
      <c r="X22" s="98">
        <f>RANK(U22,U$8:U$34,0)</f>
        <v>15</v>
      </c>
    </row>
    <row r="23" spans="1:24" ht="12.75">
      <c r="A23" s="89">
        <v>141</v>
      </c>
      <c r="B23" s="90" t="s">
        <v>136</v>
      </c>
      <c r="C23" s="90" t="s">
        <v>137</v>
      </c>
      <c r="D23" s="91">
        <f t="shared" si="0"/>
        <v>15.9</v>
      </c>
      <c r="E23" s="92">
        <f t="shared" si="1"/>
        <v>325</v>
      </c>
      <c r="F23" s="92">
        <f>RANK(E23,E$8:E$34,0)</f>
        <v>11</v>
      </c>
      <c r="G23" s="93">
        <f t="shared" si="2"/>
        <v>1.32</v>
      </c>
      <c r="H23" s="92">
        <f t="shared" si="3"/>
        <v>263</v>
      </c>
      <c r="I23" s="92">
        <f>RANK(H23,H$8:H$34,0)</f>
        <v>12</v>
      </c>
      <c r="J23" s="93">
        <f t="shared" si="4"/>
        <v>5.92</v>
      </c>
      <c r="K23" s="92">
        <f t="shared" si="5"/>
        <v>244</v>
      </c>
      <c r="L23" s="92">
        <f>RANK(K23,K$8:K$34,0)</f>
        <v>22</v>
      </c>
      <c r="M23" s="93">
        <f t="shared" si="6"/>
        <v>4.3</v>
      </c>
      <c r="N23" s="92">
        <f t="shared" si="7"/>
        <v>255</v>
      </c>
      <c r="O23" s="92">
        <f>RANK(N23,N$8:N$34,0)</f>
        <v>9</v>
      </c>
      <c r="P23" s="94">
        <f t="shared" si="8"/>
        <v>2</v>
      </c>
      <c r="Q23" s="91">
        <f t="shared" si="9"/>
        <v>47.8</v>
      </c>
      <c r="R23" s="92">
        <f t="shared" si="10"/>
        <v>142</v>
      </c>
      <c r="S23" s="92">
        <f>RANK(R23,R$8:R$34,0)</f>
        <v>19</v>
      </c>
      <c r="T23" s="101"/>
      <c r="U23" s="96">
        <f t="shared" si="11"/>
        <v>1229</v>
      </c>
      <c r="V23" s="101"/>
      <c r="W23" s="97" t="str">
        <f t="shared" si="12"/>
        <v>Matthew Smith</v>
      </c>
      <c r="X23" s="98">
        <f>RANK(U23,U$8:U$34,0)</f>
        <v>16</v>
      </c>
    </row>
    <row r="24" spans="1:24" ht="12.75">
      <c r="A24" s="89">
        <v>132</v>
      </c>
      <c r="B24" s="90" t="s">
        <v>138</v>
      </c>
      <c r="C24" s="90" t="s">
        <v>42</v>
      </c>
      <c r="D24" s="91">
        <f t="shared" si="0"/>
        <v>17</v>
      </c>
      <c r="E24" s="92">
        <f t="shared" si="1"/>
        <v>246</v>
      </c>
      <c r="F24" s="92">
        <f>RANK(E24,E$8:E$34,0)</f>
        <v>20</v>
      </c>
      <c r="G24" s="93">
        <f t="shared" si="2"/>
        <v>1.15</v>
      </c>
      <c r="H24" s="92">
        <f t="shared" si="3"/>
        <v>159</v>
      </c>
      <c r="I24" s="92">
        <f>RANK(H24,H$8:H$34,0)</f>
        <v>22</v>
      </c>
      <c r="J24" s="93">
        <f t="shared" si="4"/>
        <v>6.17</v>
      </c>
      <c r="K24" s="92">
        <f t="shared" si="5"/>
        <v>259</v>
      </c>
      <c r="L24" s="92">
        <f>RANK(K24,K$8:K$34,0)</f>
        <v>19</v>
      </c>
      <c r="M24" s="93">
        <f t="shared" si="6"/>
        <v>3.92</v>
      </c>
      <c r="N24" s="92">
        <f t="shared" si="7"/>
        <v>193</v>
      </c>
      <c r="O24" s="92">
        <f>RANK(N24,N$8:N$34,0)</f>
        <v>20</v>
      </c>
      <c r="P24" s="94">
        <f t="shared" si="8"/>
        <v>2</v>
      </c>
      <c r="Q24" s="91">
        <f t="shared" si="9"/>
        <v>27.8</v>
      </c>
      <c r="R24" s="92">
        <f t="shared" si="10"/>
        <v>349</v>
      </c>
      <c r="S24" s="92">
        <f>RANK(R24,R$8:R$34,0)</f>
        <v>2</v>
      </c>
      <c r="T24" s="101"/>
      <c r="U24" s="96">
        <f t="shared" si="11"/>
        <v>1206</v>
      </c>
      <c r="V24" s="101"/>
      <c r="W24" s="97" t="str">
        <f t="shared" si="12"/>
        <v>Jacob  Bunch</v>
      </c>
      <c r="X24" s="98">
        <f>RANK(U24,U$8:U$34,0)</f>
        <v>17</v>
      </c>
    </row>
    <row r="25" spans="1:24" ht="12.75">
      <c r="A25" s="89">
        <v>148</v>
      </c>
      <c r="B25" s="90" t="s">
        <v>139</v>
      </c>
      <c r="C25" s="90" t="s">
        <v>79</v>
      </c>
      <c r="D25" s="91">
        <f t="shared" si="0"/>
        <v>15.4</v>
      </c>
      <c r="E25" s="92">
        <f t="shared" si="1"/>
        <v>364</v>
      </c>
      <c r="F25" s="92">
        <f>RANK(E25,E$8:E$34,0)</f>
        <v>9</v>
      </c>
      <c r="G25" s="93">
        <f t="shared" si="2"/>
        <v>1.27</v>
      </c>
      <c r="H25" s="92">
        <f t="shared" si="3"/>
        <v>231</v>
      </c>
      <c r="I25" s="92">
        <f>RANK(H25,H$8:H$34,0)</f>
        <v>15</v>
      </c>
      <c r="J25" s="93">
        <f t="shared" si="4"/>
        <v>5.57</v>
      </c>
      <c r="K25" s="92">
        <f t="shared" si="5"/>
        <v>224</v>
      </c>
      <c r="L25" s="92">
        <f>RANK(K25,K$8:K$34,0)</f>
        <v>25</v>
      </c>
      <c r="M25" s="93">
        <f t="shared" si="6"/>
        <v>4.16</v>
      </c>
      <c r="N25" s="92">
        <f t="shared" si="7"/>
        <v>232</v>
      </c>
      <c r="O25" s="92">
        <f>RANK(N25,N$8:N$34,0)</f>
        <v>13</v>
      </c>
      <c r="P25" s="94">
        <f t="shared" si="8"/>
        <v>2</v>
      </c>
      <c r="Q25" s="91">
        <f t="shared" si="9"/>
        <v>47.5</v>
      </c>
      <c r="R25" s="92">
        <f t="shared" si="10"/>
        <v>145</v>
      </c>
      <c r="S25" s="92">
        <f>RANK(R25,R$8:R$34,0)</f>
        <v>18</v>
      </c>
      <c r="T25" s="101"/>
      <c r="U25" s="96">
        <f t="shared" si="11"/>
        <v>1196</v>
      </c>
      <c r="V25" s="101"/>
      <c r="W25" s="97" t="str">
        <f t="shared" si="12"/>
        <v>Freddie Fenton</v>
      </c>
      <c r="X25" s="98">
        <f>RANK(U25,U$8:U$34,0)</f>
        <v>18</v>
      </c>
    </row>
    <row r="26" spans="1:24" ht="12.75">
      <c r="A26" s="89">
        <v>147</v>
      </c>
      <c r="B26" s="90" t="s">
        <v>140</v>
      </c>
      <c r="C26" s="90" t="s">
        <v>79</v>
      </c>
      <c r="D26" s="91">
        <f t="shared" si="0"/>
        <v>16.8</v>
      </c>
      <c r="E26" s="92">
        <f t="shared" si="1"/>
        <v>260</v>
      </c>
      <c r="F26" s="92">
        <f>RANK(E26,E$8:E$34,0)</f>
        <v>18</v>
      </c>
      <c r="G26" s="93">
        <f t="shared" si="2"/>
        <v>1.27</v>
      </c>
      <c r="H26" s="92">
        <f t="shared" si="3"/>
        <v>231</v>
      </c>
      <c r="I26" s="92">
        <f>RANK(H26,H$8:H$34,0)</f>
        <v>15</v>
      </c>
      <c r="J26" s="93">
        <f t="shared" si="4"/>
        <v>6.15</v>
      </c>
      <c r="K26" s="92">
        <f t="shared" si="5"/>
        <v>258</v>
      </c>
      <c r="L26" s="92">
        <f>RANK(K26,K$8:K$34,0)</f>
        <v>20</v>
      </c>
      <c r="M26" s="93">
        <f t="shared" si="6"/>
        <v>3.94</v>
      </c>
      <c r="N26" s="92">
        <f t="shared" si="7"/>
        <v>196</v>
      </c>
      <c r="O26" s="92">
        <f>RANK(N26,N$8:N$34,0)</f>
        <v>19</v>
      </c>
      <c r="P26" s="94">
        <f t="shared" si="8"/>
        <v>2</v>
      </c>
      <c r="Q26" s="91">
        <f t="shared" si="9"/>
        <v>41</v>
      </c>
      <c r="R26" s="92">
        <f t="shared" si="10"/>
        <v>203</v>
      </c>
      <c r="S26" s="92">
        <f>RANK(R26,R$8:R$34,0)</f>
        <v>13</v>
      </c>
      <c r="T26" s="101"/>
      <c r="U26" s="96">
        <f t="shared" si="11"/>
        <v>1148</v>
      </c>
      <c r="V26" s="101"/>
      <c r="W26" s="97" t="str">
        <f t="shared" si="12"/>
        <v>Toby Jeavons</v>
      </c>
      <c r="X26" s="98">
        <f>RANK(U26,U$8:U$34,0)</f>
        <v>19</v>
      </c>
    </row>
    <row r="27" spans="1:24" ht="13.5" thickBot="1">
      <c r="A27" s="89">
        <v>129</v>
      </c>
      <c r="B27" s="103" t="s">
        <v>141</v>
      </c>
      <c r="C27" s="103" t="s">
        <v>42</v>
      </c>
      <c r="D27" s="91">
        <f t="shared" si="0"/>
        <v>15.5</v>
      </c>
      <c r="E27" s="92">
        <f t="shared" si="1"/>
        <v>356</v>
      </c>
      <c r="F27" s="92">
        <f>RANK(E27,E$8:E$34,0)</f>
        <v>10</v>
      </c>
      <c r="G27" s="93">
        <f t="shared" si="2"/>
        <v>1.18</v>
      </c>
      <c r="H27" s="92">
        <f t="shared" si="3"/>
        <v>176</v>
      </c>
      <c r="I27" s="92">
        <f>RANK(H27,H$8:H$34,0)</f>
        <v>21</v>
      </c>
      <c r="J27" s="93">
        <f t="shared" si="4"/>
        <v>6.37</v>
      </c>
      <c r="K27" s="92">
        <f t="shared" si="5"/>
        <v>270</v>
      </c>
      <c r="L27" s="92">
        <f>RANK(K27,K$8:K$34,0)</f>
        <v>18</v>
      </c>
      <c r="M27" s="93">
        <f t="shared" si="6"/>
        <v>3.7</v>
      </c>
      <c r="N27" s="92">
        <f t="shared" si="7"/>
        <v>159</v>
      </c>
      <c r="O27" s="92">
        <f>RANK(N27,N$8:N$34,0)</f>
        <v>22</v>
      </c>
      <c r="P27" s="94">
        <f t="shared" si="8"/>
        <v>2</v>
      </c>
      <c r="Q27" s="91">
        <f t="shared" si="9"/>
        <v>47.2</v>
      </c>
      <c r="R27" s="92">
        <f t="shared" si="10"/>
        <v>147</v>
      </c>
      <c r="S27" s="92">
        <f>RANK(R27,R$8:R$34,0)</f>
        <v>17</v>
      </c>
      <c r="T27" s="102"/>
      <c r="U27" s="96">
        <f t="shared" si="11"/>
        <v>1108</v>
      </c>
      <c r="V27" s="102"/>
      <c r="W27" s="97" t="str">
        <f t="shared" si="12"/>
        <v>Oliver  Humphrey</v>
      </c>
      <c r="X27" s="98">
        <f>RANK(U27,U$8:U$34,0)</f>
        <v>20</v>
      </c>
    </row>
    <row r="28" spans="1:24" ht="13.5" thickBot="1">
      <c r="A28" s="89">
        <v>145</v>
      </c>
      <c r="B28" s="90" t="s">
        <v>142</v>
      </c>
      <c r="C28" s="90" t="s">
        <v>48</v>
      </c>
      <c r="D28" s="91">
        <f t="shared" si="0"/>
        <v>16.8</v>
      </c>
      <c r="E28" s="92">
        <f t="shared" si="1"/>
        <v>260</v>
      </c>
      <c r="F28" s="92">
        <f>RANK(E28,E$8:E$34,0)</f>
        <v>18</v>
      </c>
      <c r="G28" s="93">
        <f t="shared" si="2"/>
        <v>1.06</v>
      </c>
      <c r="H28" s="92">
        <f t="shared" si="3"/>
        <v>111</v>
      </c>
      <c r="I28" s="92">
        <f>RANK(H28,H$8:H$34,0)</f>
        <v>23</v>
      </c>
      <c r="J28" s="93">
        <f t="shared" si="4"/>
        <v>5.49</v>
      </c>
      <c r="K28" s="92">
        <f t="shared" si="5"/>
        <v>219</v>
      </c>
      <c r="L28" s="92">
        <f>RANK(K28,K$8:K$34,0)</f>
        <v>26</v>
      </c>
      <c r="M28" s="93">
        <f t="shared" si="6"/>
        <v>3.86</v>
      </c>
      <c r="N28" s="92">
        <f t="shared" si="7"/>
        <v>184</v>
      </c>
      <c r="O28" s="92">
        <f>RANK(N28,N$8:N$34,0)</f>
        <v>21</v>
      </c>
      <c r="P28" s="94">
        <f t="shared" si="8"/>
        <v>2</v>
      </c>
      <c r="Q28" s="91">
        <f t="shared" si="9"/>
        <v>37.2</v>
      </c>
      <c r="R28" s="92">
        <f t="shared" si="10"/>
        <v>241</v>
      </c>
      <c r="S28" s="92">
        <f>RANK(R28,R$8:R$34,0)</f>
        <v>10</v>
      </c>
      <c r="T28" s="102"/>
      <c r="U28" s="96">
        <f t="shared" si="11"/>
        <v>1015</v>
      </c>
      <c r="V28" s="102"/>
      <c r="W28" s="97" t="str">
        <f t="shared" si="12"/>
        <v>Alex Russell</v>
      </c>
      <c r="X28" s="98">
        <f>RANK(U28,U$8:U$34,0)</f>
        <v>21</v>
      </c>
    </row>
    <row r="29" spans="1:24" ht="13.5" thickBot="1">
      <c r="A29" s="89">
        <v>122</v>
      </c>
      <c r="B29" s="90" t="s">
        <v>143</v>
      </c>
      <c r="C29" s="90" t="s">
        <v>144</v>
      </c>
      <c r="D29" s="91">
        <f t="shared" si="0"/>
        <v>16.4</v>
      </c>
      <c r="E29" s="92">
        <f t="shared" si="1"/>
        <v>288</v>
      </c>
      <c r="F29" s="92">
        <f>RANK(E29,E$8:E$34,0)</f>
        <v>15</v>
      </c>
      <c r="G29" s="93">
        <f t="shared" si="2"/>
        <v>1.23</v>
      </c>
      <c r="H29" s="92">
        <f t="shared" si="3"/>
        <v>206</v>
      </c>
      <c r="I29" s="92">
        <f>RANK(H29,H$8:H$34,0)</f>
        <v>17</v>
      </c>
      <c r="J29" s="93">
        <f t="shared" si="4"/>
        <v>6.62</v>
      </c>
      <c r="K29" s="92">
        <f t="shared" si="5"/>
        <v>285</v>
      </c>
      <c r="L29" s="92">
        <f>RANK(K29,K$8:K$34,0)</f>
        <v>16</v>
      </c>
      <c r="M29" s="93">
        <f t="shared" si="6"/>
        <v>4.16</v>
      </c>
      <c r="N29" s="92">
        <f t="shared" si="7"/>
        <v>232</v>
      </c>
      <c r="O29" s="92">
        <f>RANK(N29,N$8:N$34,0)</f>
        <v>13</v>
      </c>
      <c r="P29" s="94">
        <f t="shared" si="8"/>
        <v>0</v>
      </c>
      <c r="Q29" s="91">
        <f t="shared" si="9"/>
        <v>0</v>
      </c>
      <c r="R29" s="92">
        <f t="shared" si="10"/>
        <v>0</v>
      </c>
      <c r="S29" s="92">
        <f>RANK(R29,R$8:R$34,0)</f>
        <v>24</v>
      </c>
      <c r="T29" s="102"/>
      <c r="U29" s="96">
        <f t="shared" si="11"/>
        <v>1011</v>
      </c>
      <c r="V29" s="102"/>
      <c r="W29" s="97" t="str">
        <f t="shared" si="12"/>
        <v>Dalton Bidgood</v>
      </c>
      <c r="X29" s="98">
        <f>RANK(U29,U$8:U$34,0)</f>
        <v>22</v>
      </c>
    </row>
    <row r="30" spans="1:24" ht="13.5" thickBot="1">
      <c r="A30" s="89">
        <v>127</v>
      </c>
      <c r="B30" s="90" t="s">
        <v>145</v>
      </c>
      <c r="C30" s="90" t="s">
        <v>125</v>
      </c>
      <c r="D30" s="91">
        <f t="shared" si="0"/>
        <v>17.6</v>
      </c>
      <c r="E30" s="92">
        <f t="shared" si="1"/>
        <v>207</v>
      </c>
      <c r="F30" s="92">
        <f>RANK(E30,E$8:E$34,0)</f>
        <v>23</v>
      </c>
      <c r="G30" s="93">
        <f t="shared" si="2"/>
        <v>1.3</v>
      </c>
      <c r="H30" s="92">
        <f t="shared" si="3"/>
        <v>250</v>
      </c>
      <c r="I30" s="92">
        <f>RANK(H30,H$8:H$34,0)</f>
        <v>13</v>
      </c>
      <c r="J30" s="93">
        <f t="shared" si="4"/>
        <v>6.59</v>
      </c>
      <c r="K30" s="92">
        <f t="shared" si="5"/>
        <v>283</v>
      </c>
      <c r="L30" s="92">
        <f>RANK(K30,K$8:K$34,0)</f>
        <v>17</v>
      </c>
      <c r="M30" s="93">
        <f t="shared" si="6"/>
        <v>3.69</v>
      </c>
      <c r="N30" s="92">
        <f t="shared" si="7"/>
        <v>158</v>
      </c>
      <c r="O30" s="92">
        <f>RANK(N30,N$8:N$34,0)</f>
        <v>23</v>
      </c>
      <c r="P30" s="94">
        <f t="shared" si="8"/>
        <v>3</v>
      </c>
      <c r="Q30" s="91">
        <f t="shared" si="9"/>
        <v>6.4</v>
      </c>
      <c r="R30" s="92">
        <f t="shared" si="10"/>
        <v>29</v>
      </c>
      <c r="S30" s="92">
        <f>RANK(R30,R$8:R$34,0)</f>
        <v>22</v>
      </c>
      <c r="T30" s="102"/>
      <c r="U30" s="96">
        <f t="shared" si="11"/>
        <v>927</v>
      </c>
      <c r="V30" s="102"/>
      <c r="W30" s="97" t="str">
        <f t="shared" si="12"/>
        <v>Guillem Evans Rodriguez</v>
      </c>
      <c r="X30" s="98">
        <f>RANK(U30,U$8:U$34,0)</f>
        <v>23</v>
      </c>
    </row>
    <row r="31" spans="1:24" ht="13.5" thickBot="1">
      <c r="A31" s="89">
        <v>130</v>
      </c>
      <c r="B31" s="90" t="s">
        <v>146</v>
      </c>
      <c r="C31" s="90" t="s">
        <v>42</v>
      </c>
      <c r="D31" s="91">
        <f t="shared" si="0"/>
        <v>16.5</v>
      </c>
      <c r="E31" s="92">
        <f t="shared" si="1"/>
        <v>281</v>
      </c>
      <c r="F31" s="92">
        <f>RANK(E31,E$8:E$34,0)</f>
        <v>16</v>
      </c>
      <c r="G31" s="93">
        <f t="shared" si="2"/>
        <v>1.06</v>
      </c>
      <c r="H31" s="92">
        <f t="shared" si="3"/>
        <v>111</v>
      </c>
      <c r="I31" s="92">
        <f>RANK(H31,H$8:H$34,0)</f>
        <v>23</v>
      </c>
      <c r="J31" s="93">
        <f t="shared" si="4"/>
        <v>5.06</v>
      </c>
      <c r="K31" s="92">
        <f t="shared" si="5"/>
        <v>194</v>
      </c>
      <c r="L31" s="92">
        <f>RANK(K31,K$8:K$34,0)</f>
        <v>27</v>
      </c>
      <c r="M31" s="93">
        <f t="shared" si="6"/>
        <v>3.66</v>
      </c>
      <c r="N31" s="92">
        <f t="shared" si="7"/>
        <v>153</v>
      </c>
      <c r="O31" s="92">
        <f>RANK(N31,N$8:N$34,0)</f>
        <v>24</v>
      </c>
      <c r="P31" s="94">
        <f t="shared" si="8"/>
        <v>2</v>
      </c>
      <c r="Q31" s="91">
        <f t="shared" si="9"/>
        <v>43.8</v>
      </c>
      <c r="R31" s="92">
        <f t="shared" si="10"/>
        <v>177</v>
      </c>
      <c r="S31" s="92">
        <f>RANK(R31,R$8:R$34,0)</f>
        <v>16</v>
      </c>
      <c r="T31" s="102"/>
      <c r="U31" s="96">
        <f t="shared" si="11"/>
        <v>916</v>
      </c>
      <c r="V31" s="102"/>
      <c r="W31" s="97" t="str">
        <f t="shared" si="12"/>
        <v>Oscar  McClure</v>
      </c>
      <c r="X31" s="98">
        <f>RANK(U31,U$8:U$34,0)</f>
        <v>24</v>
      </c>
    </row>
    <row r="32" spans="1:24" ht="13.5" thickBot="1">
      <c r="A32" s="89">
        <v>126</v>
      </c>
      <c r="B32" s="90" t="s">
        <v>147</v>
      </c>
      <c r="C32" s="90" t="s">
        <v>125</v>
      </c>
      <c r="D32" s="91">
        <f t="shared" si="0"/>
        <v>17.3</v>
      </c>
      <c r="E32" s="92">
        <f t="shared" si="1"/>
        <v>226</v>
      </c>
      <c r="F32" s="92">
        <f>RANK(E32,E$8:E$34,0)</f>
        <v>22</v>
      </c>
      <c r="G32" s="93">
        <f t="shared" si="2"/>
        <v>0</v>
      </c>
      <c r="H32" s="92">
        <f t="shared" si="3"/>
        <v>0</v>
      </c>
      <c r="I32" s="92">
        <f>RANK(H32,H$8:H$34,0)</f>
        <v>25</v>
      </c>
      <c r="J32" s="93">
        <f t="shared" si="4"/>
        <v>5.92</v>
      </c>
      <c r="K32" s="92">
        <f t="shared" si="5"/>
        <v>244</v>
      </c>
      <c r="L32" s="92">
        <f>RANK(K32,K$8:K$34,0)</f>
        <v>22</v>
      </c>
      <c r="M32" s="93">
        <f t="shared" si="6"/>
        <v>3.38</v>
      </c>
      <c r="N32" s="92">
        <f t="shared" si="7"/>
        <v>114</v>
      </c>
      <c r="O32" s="92">
        <f>RANK(N32,N$8:N$34,0)</f>
        <v>26</v>
      </c>
      <c r="P32" s="94">
        <f t="shared" si="8"/>
        <v>3</v>
      </c>
      <c r="Q32" s="91">
        <f t="shared" si="9"/>
        <v>17.8</v>
      </c>
      <c r="R32" s="92">
        <f t="shared" si="10"/>
        <v>0</v>
      </c>
      <c r="S32" s="92">
        <f>RANK(R32,R$8:R$34,0)</f>
        <v>24</v>
      </c>
      <c r="T32" s="102"/>
      <c r="U32" s="96">
        <f t="shared" si="11"/>
        <v>584</v>
      </c>
      <c r="V32" s="102"/>
      <c r="W32" s="97" t="str">
        <f t="shared" si="12"/>
        <v>Max Skelton</v>
      </c>
      <c r="X32" s="98">
        <f>RANK(U32,U$8:U$34,0)</f>
        <v>25</v>
      </c>
    </row>
    <row r="33" spans="1:24" ht="13.5" thickBot="1">
      <c r="A33" s="89">
        <v>121</v>
      </c>
      <c r="B33" s="90" t="s">
        <v>148</v>
      </c>
      <c r="C33" s="90" t="s">
        <v>144</v>
      </c>
      <c r="D33" s="91">
        <f t="shared" si="0"/>
        <v>0</v>
      </c>
      <c r="E33" s="92">
        <f t="shared" si="1"/>
        <v>0</v>
      </c>
      <c r="F33" s="92">
        <f>RANK(E33,E$8:E$34,0)</f>
        <v>26</v>
      </c>
      <c r="G33" s="93">
        <f t="shared" si="2"/>
        <v>0</v>
      </c>
      <c r="H33" s="92">
        <f t="shared" si="3"/>
        <v>0</v>
      </c>
      <c r="I33" s="92">
        <f>RANK(H33,H$8:H$34,0)</f>
        <v>25</v>
      </c>
      <c r="J33" s="93">
        <f t="shared" si="4"/>
        <v>6.82</v>
      </c>
      <c r="K33" s="92">
        <f t="shared" si="5"/>
        <v>297</v>
      </c>
      <c r="L33" s="92">
        <f>RANK(K33,K$8:K$34,0)</f>
        <v>15</v>
      </c>
      <c r="M33" s="93">
        <f t="shared" si="6"/>
        <v>3.53</v>
      </c>
      <c r="N33" s="92">
        <f t="shared" si="7"/>
        <v>135</v>
      </c>
      <c r="O33" s="92">
        <f>RANK(N33,N$8:N$34,0)</f>
        <v>25</v>
      </c>
      <c r="P33" s="94">
        <f t="shared" si="8"/>
        <v>0</v>
      </c>
      <c r="Q33" s="91">
        <f t="shared" si="9"/>
        <v>0</v>
      </c>
      <c r="R33" s="92">
        <f t="shared" si="10"/>
        <v>0</v>
      </c>
      <c r="S33" s="92">
        <f>RANK(R33,R$8:R$34,0)</f>
        <v>24</v>
      </c>
      <c r="T33" s="102"/>
      <c r="U33" s="96">
        <f t="shared" si="11"/>
        <v>432</v>
      </c>
      <c r="V33" s="102"/>
      <c r="W33" s="97" t="str">
        <f t="shared" si="12"/>
        <v>Alexander  Stirzaker</v>
      </c>
      <c r="X33" s="98">
        <f>RANK(U33,U$8:U$34,0)</f>
        <v>26</v>
      </c>
    </row>
    <row r="34" spans="1:24" ht="13.5" thickBot="1">
      <c r="A34" s="89">
        <v>134</v>
      </c>
      <c r="B34" s="90" t="s">
        <v>149</v>
      </c>
      <c r="C34" s="90" t="s">
        <v>121</v>
      </c>
      <c r="D34" s="91">
        <f t="shared" si="0"/>
        <v>0</v>
      </c>
      <c r="E34" s="92">
        <f t="shared" si="1"/>
        <v>0</v>
      </c>
      <c r="F34" s="92">
        <f>RANK(E34,E$8:E$34,0)</f>
        <v>26</v>
      </c>
      <c r="G34" s="93">
        <f t="shared" si="2"/>
        <v>0</v>
      </c>
      <c r="H34" s="92">
        <f t="shared" si="3"/>
        <v>0</v>
      </c>
      <c r="I34" s="92">
        <f>RANK(H34,H$8:H$34,0)</f>
        <v>25</v>
      </c>
      <c r="J34" s="93">
        <f t="shared" si="4"/>
        <v>7.07</v>
      </c>
      <c r="K34" s="92">
        <f t="shared" si="5"/>
        <v>311</v>
      </c>
      <c r="L34" s="92">
        <f>RANK(K34,K$8:K$34,0)</f>
        <v>14</v>
      </c>
      <c r="M34" s="93">
        <f t="shared" si="6"/>
        <v>0</v>
      </c>
      <c r="N34" s="92">
        <f t="shared" si="7"/>
        <v>0</v>
      </c>
      <c r="O34" s="92">
        <f>RANK(N34,N$8:N$34,0)</f>
        <v>27</v>
      </c>
      <c r="P34" s="94">
        <f t="shared" si="8"/>
        <v>0</v>
      </c>
      <c r="Q34" s="91">
        <f t="shared" si="9"/>
        <v>0</v>
      </c>
      <c r="R34" s="92">
        <f t="shared" si="10"/>
        <v>0</v>
      </c>
      <c r="S34" s="92">
        <f>RANK(R34,R$8:R$34,0)</f>
        <v>24</v>
      </c>
      <c r="T34" s="102"/>
      <c r="U34" s="96">
        <f t="shared" si="11"/>
        <v>311</v>
      </c>
      <c r="V34" s="102"/>
      <c r="W34" s="97" t="str">
        <f t="shared" si="12"/>
        <v>Thomas Day</v>
      </c>
      <c r="X34" s="98">
        <f>RANK(U34,U$8:U$34,0)</f>
        <v>27</v>
      </c>
    </row>
    <row r="36" ht="18">
      <c r="D36" s="39"/>
    </row>
  </sheetData>
  <sheetProtection/>
  <mergeCells count="1">
    <mergeCell ref="P7:Q7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&amp;L&amp;A&amp;CBerkshire Schools CE Championships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</sheetPr>
  <dimension ref="A1:AI452"/>
  <sheetViews>
    <sheetView zoomScalePageLayoutView="0" workbookViewId="0" topLeftCell="B1">
      <selection activeCell="C4" sqref="C4"/>
    </sheetView>
  </sheetViews>
  <sheetFormatPr defaultColWidth="9.140625" defaultRowHeight="15"/>
  <cols>
    <col min="1" max="1" width="9.140625" style="5" hidden="1" customWidth="1"/>
    <col min="2" max="2" width="9.140625" style="29" customWidth="1"/>
    <col min="3" max="3" width="9.7109375" style="30" customWidth="1"/>
    <col min="4" max="4" width="23.7109375" style="31" customWidth="1"/>
    <col min="5" max="5" width="20.7109375" style="31" customWidth="1"/>
    <col min="6" max="6" width="10.7109375" style="11" customWidth="1"/>
    <col min="7" max="7" width="9.140625" style="5" customWidth="1"/>
    <col min="8" max="8" width="9.140625" style="5" hidden="1" customWidth="1"/>
    <col min="9" max="9" width="9.140625" style="31" customWidth="1"/>
    <col min="10" max="10" width="9.7109375" style="30" customWidth="1"/>
    <col min="11" max="11" width="20.7109375" style="31" customWidth="1"/>
    <col min="12" max="12" width="20.7109375" style="30" customWidth="1"/>
    <col min="13" max="13" width="10.7109375" style="11" customWidth="1"/>
    <col min="14" max="14" width="9.140625" style="5" customWidth="1"/>
    <col min="15" max="15" width="9.140625" style="5" hidden="1" customWidth="1"/>
    <col min="16" max="16" width="9.140625" style="5" customWidth="1"/>
    <col min="17" max="17" width="9.7109375" style="5" customWidth="1"/>
    <col min="18" max="18" width="23.7109375" style="5" customWidth="1"/>
    <col min="19" max="19" width="20.7109375" style="5" customWidth="1"/>
    <col min="20" max="20" width="10.7109375" style="5" customWidth="1"/>
    <col min="21" max="21" width="9.140625" style="5" customWidth="1"/>
    <col min="22" max="22" width="9.140625" style="5" hidden="1" customWidth="1"/>
    <col min="23" max="23" width="9.140625" style="5" customWidth="1"/>
    <col min="24" max="24" width="9.7109375" style="5" customWidth="1"/>
    <col min="25" max="25" width="23.7109375" style="5" customWidth="1"/>
    <col min="26" max="26" width="20.7109375" style="5" customWidth="1"/>
    <col min="27" max="27" width="10.7109375" style="5" customWidth="1"/>
    <col min="28" max="28" width="9.140625" style="5" customWidth="1"/>
    <col min="29" max="29" width="9.140625" style="5" hidden="1" customWidth="1"/>
    <col min="30" max="30" width="9.140625" style="5" customWidth="1"/>
    <col min="31" max="31" width="9.7109375" style="5" customWidth="1"/>
    <col min="32" max="32" width="23.7109375" style="5" customWidth="1"/>
    <col min="33" max="33" width="20.7109375" style="5" customWidth="1"/>
    <col min="34" max="35" width="10.7109375" style="5" customWidth="1"/>
    <col min="36" max="16384" width="9.140625" style="5" customWidth="1"/>
  </cols>
  <sheetData>
    <row r="1" spans="2:35" ht="18">
      <c r="B1" s="6" t="s">
        <v>150</v>
      </c>
      <c r="C1" s="6"/>
      <c r="D1" s="6"/>
      <c r="E1" s="6"/>
      <c r="F1" s="6"/>
      <c r="I1" s="6" t="s">
        <v>151</v>
      </c>
      <c r="J1" s="6"/>
      <c r="K1" s="6"/>
      <c r="L1" s="6"/>
      <c r="M1" s="6"/>
      <c r="P1" s="6" t="s">
        <v>152</v>
      </c>
      <c r="Q1" s="6"/>
      <c r="R1" s="6"/>
      <c r="S1" s="6"/>
      <c r="T1" s="6"/>
      <c r="W1" s="6" t="s">
        <v>153</v>
      </c>
      <c r="X1" s="6"/>
      <c r="Y1" s="6"/>
      <c r="Z1" s="6"/>
      <c r="AA1" s="6"/>
      <c r="AD1" s="6" t="s">
        <v>154</v>
      </c>
      <c r="AE1" s="6"/>
      <c r="AF1" s="6"/>
      <c r="AG1" s="6"/>
      <c r="AH1" s="6"/>
      <c r="AI1" s="6"/>
    </row>
    <row r="2" spans="2:35" ht="15">
      <c r="B2" s="7" t="s">
        <v>5</v>
      </c>
      <c r="C2" s="8" t="s">
        <v>6</v>
      </c>
      <c r="D2" s="8" t="s">
        <v>7</v>
      </c>
      <c r="E2" s="9" t="s">
        <v>8</v>
      </c>
      <c r="F2" s="10" t="s">
        <v>9</v>
      </c>
      <c r="I2" s="7" t="s">
        <v>5</v>
      </c>
      <c r="J2" s="8" t="s">
        <v>6</v>
      </c>
      <c r="K2" s="8" t="s">
        <v>7</v>
      </c>
      <c r="L2" s="9" t="s">
        <v>8</v>
      </c>
      <c r="M2" s="10" t="s">
        <v>9</v>
      </c>
      <c r="P2" s="7" t="s">
        <v>5</v>
      </c>
      <c r="Q2" s="8" t="s">
        <v>6</v>
      </c>
      <c r="R2" s="8" t="s">
        <v>7</v>
      </c>
      <c r="S2" s="9" t="s">
        <v>8</v>
      </c>
      <c r="T2" s="10" t="s">
        <v>9</v>
      </c>
      <c r="W2" s="7" t="s">
        <v>5</v>
      </c>
      <c r="X2" s="8" t="s">
        <v>6</v>
      </c>
      <c r="Y2" s="8" t="s">
        <v>7</v>
      </c>
      <c r="Z2" s="9" t="s">
        <v>8</v>
      </c>
      <c r="AA2" s="10" t="s">
        <v>9</v>
      </c>
      <c r="AD2" s="7" t="s">
        <v>5</v>
      </c>
      <c r="AE2" s="8" t="s">
        <v>6</v>
      </c>
      <c r="AF2" s="8" t="s">
        <v>7</v>
      </c>
      <c r="AG2" s="9" t="s">
        <v>8</v>
      </c>
      <c r="AH2" s="9" t="s">
        <v>10</v>
      </c>
      <c r="AI2" s="11" t="s">
        <v>11</v>
      </c>
    </row>
    <row r="3" spans="2:35" ht="15" customHeight="1">
      <c r="B3" s="12" t="s">
        <v>155</v>
      </c>
      <c r="C3" s="13" t="s">
        <v>114</v>
      </c>
      <c r="D3" s="14" t="s">
        <v>14</v>
      </c>
      <c r="E3" s="14"/>
      <c r="F3" s="15"/>
      <c r="H3" s="5" t="str">
        <f aca="true" t="shared" si="0" ref="H3:H66">K3</f>
        <v>Pool 1</v>
      </c>
      <c r="I3" s="12" t="s">
        <v>155</v>
      </c>
      <c r="J3" s="13" t="s">
        <v>15</v>
      </c>
      <c r="K3" s="12" t="s">
        <v>16</v>
      </c>
      <c r="L3" s="14" t="s">
        <v>17</v>
      </c>
      <c r="M3" s="15"/>
      <c r="O3" s="5" t="str">
        <f aca="true" t="shared" si="1" ref="O3:O66">R3</f>
        <v>Pool 1</v>
      </c>
      <c r="P3" s="12" t="s">
        <v>155</v>
      </c>
      <c r="Q3" s="13" t="s">
        <v>18</v>
      </c>
      <c r="R3" s="12" t="s">
        <v>16</v>
      </c>
      <c r="S3" s="14" t="s">
        <v>17</v>
      </c>
      <c r="T3" s="15"/>
      <c r="V3" s="5" t="str">
        <f aca="true" t="shared" si="2" ref="V3:V66">Y3</f>
        <v>Pool 1</v>
      </c>
      <c r="W3" s="12" t="s">
        <v>155</v>
      </c>
      <c r="X3" s="13" t="s">
        <v>19</v>
      </c>
      <c r="Y3" s="12" t="s">
        <v>16</v>
      </c>
      <c r="Z3" s="14" t="s">
        <v>17</v>
      </c>
      <c r="AA3" s="15"/>
      <c r="AC3" s="5" t="str">
        <f aca="true" t="shared" si="3" ref="AC3:AC66">AF3</f>
        <v>Heat 1</v>
      </c>
      <c r="AD3" s="16" t="s">
        <v>155</v>
      </c>
      <c r="AE3" s="14" t="s">
        <v>20</v>
      </c>
      <c r="AF3" s="14" t="s">
        <v>14</v>
      </c>
      <c r="AG3" s="14"/>
      <c r="AH3" s="13"/>
      <c r="AI3" s="17"/>
    </row>
    <row r="4" spans="1:35" ht="15" customHeight="1">
      <c r="A4" s="5" t="str">
        <f>D4</f>
        <v>Maisie Jeger</v>
      </c>
      <c r="B4" s="18">
        <v>1</v>
      </c>
      <c r="C4" s="18">
        <v>67</v>
      </c>
      <c r="D4" s="3" t="str">
        <f aca="true" t="shared" si="4" ref="D4:D11">_xlfn.IFERROR(VLOOKUP($C4,U17_Girls,2,FALSE),0)</f>
        <v>Maisie Jeger</v>
      </c>
      <c r="E4" s="3" t="str">
        <f aca="true" t="shared" si="5" ref="E4:E11">_xlfn.IFERROR(VLOOKUP($C4,U17_Girls,3,FALSE),0)</f>
        <v>Kennet</v>
      </c>
      <c r="F4" s="19">
        <v>13.2</v>
      </c>
      <c r="H4" s="5" t="str">
        <f t="shared" si="0"/>
        <v>Anna  Montagne</v>
      </c>
      <c r="I4" s="20">
        <v>1</v>
      </c>
      <c r="J4" s="21">
        <v>71</v>
      </c>
      <c r="K4" s="3" t="str">
        <f aca="true" t="shared" si="6" ref="K4:K11">_xlfn.IFERROR(VLOOKUP($J4,U17_Girls,2,FALSE),0)</f>
        <v>Anna  Montagne</v>
      </c>
      <c r="L4" s="3" t="str">
        <f aca="true" t="shared" si="7" ref="L4:L11">_xlfn.IFERROR(VLOOKUP($J4,U17_Girls,3,FALSE),0)</f>
        <v>Park House</v>
      </c>
      <c r="M4" s="22">
        <v>1.57</v>
      </c>
      <c r="O4" s="5" t="str">
        <f t="shared" si="1"/>
        <v>Maisie Jeger</v>
      </c>
      <c r="P4" s="20">
        <v>1</v>
      </c>
      <c r="Q4" s="21">
        <v>67</v>
      </c>
      <c r="R4" s="3" t="str">
        <f aca="true" t="shared" si="8" ref="R4:R11">_xlfn.IFERROR(VLOOKUP($Q4,U17_Girls,2,FALSE),0)</f>
        <v>Maisie Jeger</v>
      </c>
      <c r="S4" s="3" t="str">
        <f aca="true" t="shared" si="9" ref="S4:S11">_xlfn.IFERROR(VLOOKUP($Q4,U17_Girls,3,FALSE),0)</f>
        <v>Kennet</v>
      </c>
      <c r="T4" s="22">
        <v>5.12</v>
      </c>
      <c r="V4" s="5" t="str">
        <f t="shared" si="2"/>
        <v>Maisie Jeger</v>
      </c>
      <c r="W4" s="20">
        <v>1</v>
      </c>
      <c r="X4" s="21">
        <v>67</v>
      </c>
      <c r="Y4" s="3" t="str">
        <f aca="true" t="shared" si="10" ref="Y4:Y14">_xlfn.IFERROR(VLOOKUP($X4,U17_Girls,2,FALSE),0)</f>
        <v>Maisie Jeger</v>
      </c>
      <c r="Z4" s="3" t="str">
        <f aca="true" t="shared" si="11" ref="Z4:Z14">_xlfn.IFERROR(VLOOKUP($X4,U17_Girls,3,FALSE),0)</f>
        <v>Kennet</v>
      </c>
      <c r="AA4" s="22">
        <v>10.09</v>
      </c>
      <c r="AC4" s="5" t="str">
        <f t="shared" si="3"/>
        <v>Daisey Weedon</v>
      </c>
      <c r="AD4" s="18">
        <v>1</v>
      </c>
      <c r="AE4" s="18">
        <v>66</v>
      </c>
      <c r="AF4" s="3" t="str">
        <f aca="true" t="shared" si="12" ref="AF4:AF15">_xlfn.IFERROR(VLOOKUP($AE4,U17_Girls,2,FALSE),0)</f>
        <v>Daisey Weedon</v>
      </c>
      <c r="AG4" s="3" t="str">
        <f aca="true" t="shared" si="13" ref="AG4:AG15">_xlfn.IFERROR(VLOOKUP($AE4,U17_Girls,3,FALSE),0)</f>
        <v>Holyport College</v>
      </c>
      <c r="AH4" s="23">
        <v>2</v>
      </c>
      <c r="AI4" s="24">
        <v>49.6</v>
      </c>
    </row>
    <row r="5" spans="1:35" ht="15" customHeight="1">
      <c r="A5" s="5" t="str">
        <f aca="true" t="shared" si="14" ref="A5:A41">D5</f>
        <v>Anna  Montagne</v>
      </c>
      <c r="B5" s="25">
        <v>2</v>
      </c>
      <c r="C5" s="25">
        <v>71</v>
      </c>
      <c r="D5" s="3" t="str">
        <f t="shared" si="4"/>
        <v>Anna  Montagne</v>
      </c>
      <c r="E5" s="3" t="str">
        <f t="shared" si="5"/>
        <v>Park House</v>
      </c>
      <c r="F5" s="26">
        <v>13.4</v>
      </c>
      <c r="H5" s="5" t="str">
        <f t="shared" si="0"/>
        <v>Leila Lister</v>
      </c>
      <c r="I5" s="20">
        <v>2</v>
      </c>
      <c r="J5" s="21">
        <v>54</v>
      </c>
      <c r="K5" s="3" t="str">
        <f t="shared" si="6"/>
        <v>Leila Lister</v>
      </c>
      <c r="L5" s="3" t="str">
        <f t="shared" si="7"/>
        <v>The Abbey</v>
      </c>
      <c r="M5" s="22">
        <v>1.48</v>
      </c>
      <c r="O5" s="5" t="str">
        <f t="shared" si="1"/>
        <v>Anna  Montagne</v>
      </c>
      <c r="P5" s="20">
        <v>2</v>
      </c>
      <c r="Q5" s="21">
        <v>71</v>
      </c>
      <c r="R5" s="3" t="str">
        <f t="shared" si="8"/>
        <v>Anna  Montagne</v>
      </c>
      <c r="S5" s="3" t="str">
        <f t="shared" si="9"/>
        <v>Park House</v>
      </c>
      <c r="T5" s="22">
        <v>4.85</v>
      </c>
      <c r="V5" s="5" t="str">
        <f t="shared" si="2"/>
        <v>Anna  Montagne</v>
      </c>
      <c r="W5" s="20">
        <v>2</v>
      </c>
      <c r="X5" s="21">
        <v>71</v>
      </c>
      <c r="Y5" s="3" t="str">
        <f t="shared" si="10"/>
        <v>Anna  Montagne</v>
      </c>
      <c r="Z5" s="3" t="str">
        <f t="shared" si="11"/>
        <v>Park House</v>
      </c>
      <c r="AA5" s="22">
        <v>9.71</v>
      </c>
      <c r="AC5" s="5" t="str">
        <f t="shared" si="3"/>
        <v>Scarlett Maleham</v>
      </c>
      <c r="AD5" s="25">
        <v>2</v>
      </c>
      <c r="AE5" s="25">
        <v>69</v>
      </c>
      <c r="AF5" s="3" t="str">
        <f t="shared" si="12"/>
        <v>Scarlett Maleham</v>
      </c>
      <c r="AG5" s="3" t="str">
        <f t="shared" si="13"/>
        <v>Kennet</v>
      </c>
      <c r="AH5" s="27">
        <v>2</v>
      </c>
      <c r="AI5" s="28">
        <v>50</v>
      </c>
    </row>
    <row r="6" spans="1:35" ht="15" customHeight="1">
      <c r="A6" s="5" t="str">
        <f t="shared" si="14"/>
        <v>Havana Sale</v>
      </c>
      <c r="B6" s="25">
        <v>3</v>
      </c>
      <c r="C6" s="25">
        <v>63</v>
      </c>
      <c r="D6" s="3" t="str">
        <f t="shared" si="4"/>
        <v>Havana Sale</v>
      </c>
      <c r="E6" s="3" t="str">
        <f t="shared" si="5"/>
        <v>Holyport College</v>
      </c>
      <c r="F6" s="26">
        <v>14</v>
      </c>
      <c r="H6" s="5" t="str">
        <f t="shared" si="0"/>
        <v>Maisie Jeger</v>
      </c>
      <c r="I6" s="20">
        <v>3</v>
      </c>
      <c r="J6" s="21">
        <v>67</v>
      </c>
      <c r="K6" s="3" t="str">
        <f t="shared" si="6"/>
        <v>Maisie Jeger</v>
      </c>
      <c r="L6" s="3" t="str">
        <f t="shared" si="7"/>
        <v>Kennet</v>
      </c>
      <c r="M6" s="22">
        <v>1.42</v>
      </c>
      <c r="O6" s="5" t="str">
        <f t="shared" si="1"/>
        <v>Leila Lister</v>
      </c>
      <c r="P6" s="20">
        <v>3</v>
      </c>
      <c r="Q6" s="21">
        <v>54</v>
      </c>
      <c r="R6" s="3" t="str">
        <f t="shared" si="8"/>
        <v>Leila Lister</v>
      </c>
      <c r="S6" s="3" t="str">
        <f t="shared" si="9"/>
        <v>The Abbey</v>
      </c>
      <c r="T6" s="22">
        <v>4.65</v>
      </c>
      <c r="V6" s="5" t="str">
        <f t="shared" si="2"/>
        <v>Maddie Bennett</v>
      </c>
      <c r="W6" s="20">
        <v>3</v>
      </c>
      <c r="X6" s="21">
        <v>53</v>
      </c>
      <c r="Y6" s="3" t="str">
        <f t="shared" si="10"/>
        <v>Maddie Bennett</v>
      </c>
      <c r="Z6" s="3" t="str">
        <f t="shared" si="11"/>
        <v>Denefield</v>
      </c>
      <c r="AA6" s="22">
        <v>7.7</v>
      </c>
      <c r="AC6" s="5" t="str">
        <f t="shared" si="3"/>
        <v>Poppy Wessely</v>
      </c>
      <c r="AD6" s="25">
        <v>3</v>
      </c>
      <c r="AE6" s="25">
        <v>59</v>
      </c>
      <c r="AF6" s="3" t="str">
        <f t="shared" si="12"/>
        <v>Poppy Wessely</v>
      </c>
      <c r="AG6" s="3" t="str">
        <f t="shared" si="13"/>
        <v>Downe House</v>
      </c>
      <c r="AH6" s="27">
        <v>2</v>
      </c>
      <c r="AI6" s="28">
        <v>53.1</v>
      </c>
    </row>
    <row r="7" spans="1:35" ht="15" customHeight="1">
      <c r="A7" s="5" t="str">
        <f t="shared" si="14"/>
        <v>Leila Lister</v>
      </c>
      <c r="B7" s="25">
        <v>4</v>
      </c>
      <c r="C7" s="25">
        <v>54</v>
      </c>
      <c r="D7" s="3" t="str">
        <f t="shared" si="4"/>
        <v>Leila Lister</v>
      </c>
      <c r="E7" s="3" t="str">
        <f t="shared" si="5"/>
        <v>The Abbey</v>
      </c>
      <c r="F7" s="26">
        <v>14.1</v>
      </c>
      <c r="H7" s="5" t="str">
        <f t="shared" si="0"/>
        <v>Honor Neville</v>
      </c>
      <c r="I7" s="20">
        <v>4</v>
      </c>
      <c r="J7" s="21">
        <v>58</v>
      </c>
      <c r="K7" s="3" t="str">
        <f t="shared" si="6"/>
        <v>Honor Neville</v>
      </c>
      <c r="L7" s="3" t="str">
        <f t="shared" si="7"/>
        <v>Downe House</v>
      </c>
      <c r="M7" s="22">
        <v>1.36</v>
      </c>
      <c r="O7" s="5" t="str">
        <f t="shared" si="1"/>
        <v>Niah  Lewis</v>
      </c>
      <c r="P7" s="20">
        <v>4</v>
      </c>
      <c r="Q7" s="21">
        <v>51</v>
      </c>
      <c r="R7" s="3" t="str">
        <f t="shared" si="8"/>
        <v>Niah  Lewis</v>
      </c>
      <c r="S7" s="3" t="str">
        <f t="shared" si="9"/>
        <v>Denefield</v>
      </c>
      <c r="T7" s="22">
        <v>4.33</v>
      </c>
      <c r="V7" s="5" t="str">
        <f t="shared" si="2"/>
        <v>Honor Neville</v>
      </c>
      <c r="W7" s="20">
        <v>4</v>
      </c>
      <c r="X7" s="21">
        <v>58</v>
      </c>
      <c r="Y7" s="3" t="str">
        <f t="shared" si="10"/>
        <v>Honor Neville</v>
      </c>
      <c r="Z7" s="3" t="str">
        <f t="shared" si="11"/>
        <v>Downe House</v>
      </c>
      <c r="AA7" s="22">
        <v>7.37</v>
      </c>
      <c r="AC7" s="5" t="str">
        <f t="shared" si="3"/>
        <v>Cesca Sim</v>
      </c>
      <c r="AD7" s="25">
        <v>4</v>
      </c>
      <c r="AE7" s="25">
        <v>62</v>
      </c>
      <c r="AF7" s="3" t="str">
        <f t="shared" si="12"/>
        <v>Cesca Sim</v>
      </c>
      <c r="AG7" s="3" t="str">
        <f t="shared" si="13"/>
        <v>Heathfield</v>
      </c>
      <c r="AH7" s="27">
        <v>2</v>
      </c>
      <c r="AI7" s="28">
        <v>54.9</v>
      </c>
    </row>
    <row r="8" spans="1:35" ht="15" customHeight="1">
      <c r="A8" s="5" t="str">
        <f t="shared" si="14"/>
        <v>Honor Neville</v>
      </c>
      <c r="B8" s="25">
        <v>5</v>
      </c>
      <c r="C8" s="25">
        <v>58</v>
      </c>
      <c r="D8" s="3" t="str">
        <f t="shared" si="4"/>
        <v>Honor Neville</v>
      </c>
      <c r="E8" s="3" t="str">
        <f t="shared" si="5"/>
        <v>Downe House</v>
      </c>
      <c r="F8" s="26">
        <v>14.5</v>
      </c>
      <c r="H8" s="5" t="str">
        <f t="shared" si="0"/>
        <v>Niah  Lewis</v>
      </c>
      <c r="I8" s="20">
        <v>5</v>
      </c>
      <c r="J8" s="21">
        <v>51</v>
      </c>
      <c r="K8" s="3" t="str">
        <f t="shared" si="6"/>
        <v>Niah  Lewis</v>
      </c>
      <c r="L8" s="3" t="str">
        <f t="shared" si="7"/>
        <v>Denefield</v>
      </c>
      <c r="M8" s="22">
        <v>1.33</v>
      </c>
      <c r="O8" s="5" t="str">
        <f t="shared" si="1"/>
        <v>Honor Neville</v>
      </c>
      <c r="P8" s="20">
        <v>5</v>
      </c>
      <c r="Q8" s="21">
        <v>58</v>
      </c>
      <c r="R8" s="3" t="str">
        <f t="shared" si="8"/>
        <v>Honor Neville</v>
      </c>
      <c r="S8" s="3" t="str">
        <f t="shared" si="9"/>
        <v>Downe House</v>
      </c>
      <c r="T8" s="22">
        <v>4.12</v>
      </c>
      <c r="V8" s="5" t="str">
        <f t="shared" si="2"/>
        <v>Leila Lister</v>
      </c>
      <c r="W8" s="20">
        <v>5</v>
      </c>
      <c r="X8" s="21">
        <v>54</v>
      </c>
      <c r="Y8" s="3" t="str">
        <f t="shared" si="10"/>
        <v>Leila Lister</v>
      </c>
      <c r="Z8" s="3" t="str">
        <f t="shared" si="11"/>
        <v>The Abbey</v>
      </c>
      <c r="AA8" s="22">
        <v>7.02</v>
      </c>
      <c r="AC8" s="5" t="str">
        <f t="shared" si="3"/>
        <v>Maya Jani</v>
      </c>
      <c r="AD8" s="25">
        <v>5</v>
      </c>
      <c r="AE8" s="25">
        <v>55</v>
      </c>
      <c r="AF8" s="3" t="str">
        <f t="shared" si="12"/>
        <v>Maya Jani</v>
      </c>
      <c r="AG8" s="3" t="str">
        <f t="shared" si="13"/>
        <v>The Abbey</v>
      </c>
      <c r="AH8" s="27">
        <v>2</v>
      </c>
      <c r="AI8" s="28">
        <v>58.8</v>
      </c>
    </row>
    <row r="9" spans="1:35" ht="15" customHeight="1">
      <c r="A9" s="5">
        <f t="shared" si="14"/>
        <v>0</v>
      </c>
      <c r="B9" s="25">
        <v>6</v>
      </c>
      <c r="C9" s="25"/>
      <c r="D9" s="3">
        <f t="shared" si="4"/>
        <v>0</v>
      </c>
      <c r="E9" s="3">
        <f t="shared" si="5"/>
        <v>0</v>
      </c>
      <c r="F9" s="26"/>
      <c r="H9" s="5" t="str">
        <f t="shared" si="0"/>
        <v>Maddie Bennett</v>
      </c>
      <c r="I9" s="20">
        <v>6</v>
      </c>
      <c r="J9" s="21">
        <v>53</v>
      </c>
      <c r="K9" s="3" t="str">
        <f t="shared" si="6"/>
        <v>Maddie Bennett</v>
      </c>
      <c r="L9" s="3" t="str">
        <f t="shared" si="7"/>
        <v>Denefield</v>
      </c>
      <c r="M9" s="22">
        <v>1.3</v>
      </c>
      <c r="O9" s="5" t="str">
        <f t="shared" si="1"/>
        <v>Maddie Bennett</v>
      </c>
      <c r="P9" s="20">
        <v>6</v>
      </c>
      <c r="Q9" s="21">
        <v>53</v>
      </c>
      <c r="R9" s="3" t="str">
        <f t="shared" si="8"/>
        <v>Maddie Bennett</v>
      </c>
      <c r="S9" s="3" t="str">
        <f t="shared" si="9"/>
        <v>Denefield</v>
      </c>
      <c r="T9" s="22">
        <v>4.07</v>
      </c>
      <c r="V9" s="5" t="str">
        <f t="shared" si="2"/>
        <v>Niah  Lewis</v>
      </c>
      <c r="W9" s="20">
        <v>6</v>
      </c>
      <c r="X9" s="21">
        <v>51</v>
      </c>
      <c r="Y9" s="3" t="str">
        <f t="shared" si="10"/>
        <v>Niah  Lewis</v>
      </c>
      <c r="Z9" s="3" t="str">
        <f t="shared" si="11"/>
        <v>Denefield</v>
      </c>
      <c r="AA9" s="22">
        <v>6.64</v>
      </c>
      <c r="AC9" s="5" t="str">
        <f t="shared" si="3"/>
        <v>Eloise Sparks</v>
      </c>
      <c r="AD9" s="25">
        <v>6</v>
      </c>
      <c r="AE9" s="25">
        <v>70</v>
      </c>
      <c r="AF9" s="3" t="str">
        <f t="shared" si="12"/>
        <v>Eloise Sparks</v>
      </c>
      <c r="AG9" s="3" t="str">
        <f t="shared" si="13"/>
        <v>Kennet</v>
      </c>
      <c r="AH9" s="27">
        <v>2</v>
      </c>
      <c r="AI9" s="28">
        <v>59.2</v>
      </c>
    </row>
    <row r="10" spans="1:35" ht="15" customHeight="1">
      <c r="A10" s="5">
        <f t="shared" si="14"/>
        <v>0</v>
      </c>
      <c r="B10" s="25">
        <v>7</v>
      </c>
      <c r="C10" s="25"/>
      <c r="D10" s="3">
        <f t="shared" si="4"/>
        <v>0</v>
      </c>
      <c r="E10" s="3">
        <f t="shared" si="5"/>
        <v>0</v>
      </c>
      <c r="F10" s="26"/>
      <c r="H10" s="5" t="str">
        <f t="shared" si="0"/>
        <v>Scarlett Maleham</v>
      </c>
      <c r="I10" s="20">
        <v>7</v>
      </c>
      <c r="J10" s="21">
        <v>69</v>
      </c>
      <c r="K10" s="3" t="str">
        <f t="shared" si="6"/>
        <v>Scarlett Maleham</v>
      </c>
      <c r="L10" s="3" t="str">
        <f t="shared" si="7"/>
        <v>Kennet</v>
      </c>
      <c r="M10" s="22">
        <v>1.21</v>
      </c>
      <c r="O10" s="5" t="str">
        <f t="shared" si="1"/>
        <v>Isabel Stevens</v>
      </c>
      <c r="P10" s="20">
        <v>7</v>
      </c>
      <c r="Q10" s="21">
        <v>68</v>
      </c>
      <c r="R10" s="3" t="str">
        <f t="shared" si="8"/>
        <v>Isabel Stevens</v>
      </c>
      <c r="S10" s="3" t="str">
        <f t="shared" si="9"/>
        <v>Kennet</v>
      </c>
      <c r="T10" s="22">
        <v>3.74</v>
      </c>
      <c r="V10" s="5" t="str">
        <f t="shared" si="2"/>
        <v>Scarlett Maleham</v>
      </c>
      <c r="W10" s="20">
        <v>7</v>
      </c>
      <c r="X10" s="21">
        <v>69</v>
      </c>
      <c r="Y10" s="3" t="str">
        <f t="shared" si="10"/>
        <v>Scarlett Maleham</v>
      </c>
      <c r="Z10" s="3" t="str">
        <f t="shared" si="11"/>
        <v>Kennet</v>
      </c>
      <c r="AA10" s="22">
        <v>6.47</v>
      </c>
      <c r="AC10" s="5" t="str">
        <f t="shared" si="3"/>
        <v>Isabel Stevens</v>
      </c>
      <c r="AD10" s="25">
        <v>7</v>
      </c>
      <c r="AE10" s="25">
        <v>68</v>
      </c>
      <c r="AF10" s="3" t="str">
        <f t="shared" si="12"/>
        <v>Isabel Stevens</v>
      </c>
      <c r="AG10" s="3" t="str">
        <f t="shared" si="13"/>
        <v>Kennet</v>
      </c>
      <c r="AH10" s="27">
        <v>3</v>
      </c>
      <c r="AI10" s="28">
        <v>5</v>
      </c>
    </row>
    <row r="11" spans="1:35" ht="15" customHeight="1">
      <c r="A11" s="5">
        <f t="shared" si="14"/>
        <v>0</v>
      </c>
      <c r="B11" s="25">
        <v>8</v>
      </c>
      <c r="C11" s="25"/>
      <c r="D11" s="3">
        <f t="shared" si="4"/>
        <v>0</v>
      </c>
      <c r="E11" s="3">
        <f t="shared" si="5"/>
        <v>0</v>
      </c>
      <c r="F11" s="26"/>
      <c r="H11" s="5" t="str">
        <f t="shared" si="0"/>
        <v>Isabel Stevens</v>
      </c>
      <c r="I11" s="20">
        <v>8</v>
      </c>
      <c r="J11" s="21">
        <v>68</v>
      </c>
      <c r="K11" s="3" t="str">
        <f t="shared" si="6"/>
        <v>Isabel Stevens</v>
      </c>
      <c r="L11" s="3" t="str">
        <f t="shared" si="7"/>
        <v>Kennet</v>
      </c>
      <c r="M11" s="22">
        <v>0</v>
      </c>
      <c r="O11" s="5" t="str">
        <f t="shared" si="1"/>
        <v>Scarlett Maleham</v>
      </c>
      <c r="P11" s="20">
        <v>8</v>
      </c>
      <c r="Q11" s="21">
        <v>69</v>
      </c>
      <c r="R11" s="3" t="str">
        <f t="shared" si="8"/>
        <v>Scarlett Maleham</v>
      </c>
      <c r="S11" s="3" t="str">
        <f t="shared" si="9"/>
        <v>Kennet</v>
      </c>
      <c r="T11" s="22">
        <v>3.73</v>
      </c>
      <c r="V11" s="5" t="str">
        <f t="shared" si="2"/>
        <v>Isabel Stevens</v>
      </c>
      <c r="W11" s="20">
        <v>8</v>
      </c>
      <c r="X11" s="21">
        <v>68</v>
      </c>
      <c r="Y11" s="3" t="str">
        <f t="shared" si="10"/>
        <v>Isabel Stevens</v>
      </c>
      <c r="Z11" s="3" t="str">
        <f t="shared" si="11"/>
        <v>Kennet</v>
      </c>
      <c r="AA11" s="22">
        <v>6.21</v>
      </c>
      <c r="AC11" s="5" t="str">
        <f t="shared" si="3"/>
        <v>Scarlett  Owen</v>
      </c>
      <c r="AD11" s="25">
        <v>8</v>
      </c>
      <c r="AE11" s="25">
        <v>61</v>
      </c>
      <c r="AF11" s="3" t="str">
        <f t="shared" si="12"/>
        <v>Scarlett  Owen</v>
      </c>
      <c r="AG11" s="3" t="str">
        <f t="shared" si="13"/>
        <v>Heathfield</v>
      </c>
      <c r="AH11" s="27">
        <v>3</v>
      </c>
      <c r="AI11" s="28">
        <v>7</v>
      </c>
    </row>
    <row r="12" spans="1:35" ht="15" customHeight="1">
      <c r="A12" s="5">
        <f t="shared" si="14"/>
        <v>0</v>
      </c>
      <c r="H12" s="5">
        <f t="shared" si="0"/>
        <v>0</v>
      </c>
      <c r="I12" s="20">
        <v>9</v>
      </c>
      <c r="J12" s="21"/>
      <c r="K12" s="3">
        <f aca="true" t="shared" si="15" ref="K12:K19">_xlfn.IFERROR(VLOOKUP($J12,U17_Girls,2,FALSE),0)</f>
        <v>0</v>
      </c>
      <c r="L12" s="3">
        <f aca="true" t="shared" si="16" ref="L12:L19">_xlfn.IFERROR(VLOOKUP($J12,U17_Girls,3,FALSE),0)</f>
        <v>0</v>
      </c>
      <c r="M12" s="22"/>
      <c r="O12" s="5">
        <f t="shared" si="1"/>
        <v>0</v>
      </c>
      <c r="P12" s="20">
        <v>9</v>
      </c>
      <c r="Q12" s="21"/>
      <c r="R12" s="3">
        <f aca="true" t="shared" si="17" ref="R12:R19">_xlfn.IFERROR(VLOOKUP($Q12,U17_Girls,2,FALSE),0)</f>
        <v>0</v>
      </c>
      <c r="S12" s="3">
        <f aca="true" t="shared" si="18" ref="S12:S19">_xlfn.IFERROR(VLOOKUP($Q12,U17_Girls,3,FALSE),0)</f>
        <v>0</v>
      </c>
      <c r="T12" s="22"/>
      <c r="V12" s="5">
        <f t="shared" si="2"/>
        <v>0</v>
      </c>
      <c r="W12" s="20">
        <v>9</v>
      </c>
      <c r="X12" s="21"/>
      <c r="Y12" s="3">
        <f t="shared" si="10"/>
        <v>0</v>
      </c>
      <c r="Z12" s="3">
        <f t="shared" si="11"/>
        <v>0</v>
      </c>
      <c r="AA12" s="22"/>
      <c r="AC12" s="5" t="str">
        <f t="shared" si="3"/>
        <v>Romy  Nolan</v>
      </c>
      <c r="AD12" s="25">
        <v>9</v>
      </c>
      <c r="AE12" s="18">
        <v>74</v>
      </c>
      <c r="AF12" s="3" t="str">
        <f t="shared" si="12"/>
        <v>Romy  Nolan</v>
      </c>
      <c r="AG12" s="3" t="str">
        <f t="shared" si="13"/>
        <v>Piggott</v>
      </c>
      <c r="AH12" s="27">
        <v>3</v>
      </c>
      <c r="AI12" s="28">
        <v>11.8</v>
      </c>
    </row>
    <row r="13" spans="1:35" ht="15" customHeight="1">
      <c r="A13" s="5" t="str">
        <f t="shared" si="14"/>
        <v>Heat 2</v>
      </c>
      <c r="B13" s="12" t="s">
        <v>155</v>
      </c>
      <c r="C13" s="13" t="s">
        <v>114</v>
      </c>
      <c r="D13" s="14" t="s">
        <v>21</v>
      </c>
      <c r="E13" s="14"/>
      <c r="F13" s="15"/>
      <c r="H13" s="5">
        <f t="shared" si="0"/>
        <v>0</v>
      </c>
      <c r="I13" s="20">
        <v>10</v>
      </c>
      <c r="J13" s="21"/>
      <c r="K13" s="3">
        <f t="shared" si="15"/>
        <v>0</v>
      </c>
      <c r="L13" s="3">
        <f t="shared" si="16"/>
        <v>0</v>
      </c>
      <c r="M13" s="22"/>
      <c r="O13" s="5">
        <f t="shared" si="1"/>
        <v>0</v>
      </c>
      <c r="P13" s="20">
        <v>10</v>
      </c>
      <c r="Q13" s="21"/>
      <c r="R13" s="3">
        <f t="shared" si="17"/>
        <v>0</v>
      </c>
      <c r="S13" s="3">
        <f t="shared" si="18"/>
        <v>0</v>
      </c>
      <c r="T13" s="22"/>
      <c r="V13" s="5">
        <f t="shared" si="2"/>
        <v>0</v>
      </c>
      <c r="W13" s="20">
        <v>10</v>
      </c>
      <c r="X13" s="21"/>
      <c r="Y13" s="3">
        <f t="shared" si="10"/>
        <v>0</v>
      </c>
      <c r="Z13" s="3">
        <f t="shared" si="11"/>
        <v>0</v>
      </c>
      <c r="AA13" s="22"/>
      <c r="AC13" s="5">
        <f t="shared" si="3"/>
        <v>0</v>
      </c>
      <c r="AD13" s="25">
        <v>10</v>
      </c>
      <c r="AE13" s="25"/>
      <c r="AF13" s="3">
        <f t="shared" si="12"/>
        <v>0</v>
      </c>
      <c r="AG13" s="3">
        <f t="shared" si="13"/>
        <v>0</v>
      </c>
      <c r="AH13" s="27"/>
      <c r="AI13" s="28"/>
    </row>
    <row r="14" spans="1:35" ht="15" customHeight="1">
      <c r="A14" s="5" t="str">
        <f t="shared" si="14"/>
        <v>Maddie Bennett</v>
      </c>
      <c r="B14" s="18">
        <v>1</v>
      </c>
      <c r="C14" s="18">
        <v>53</v>
      </c>
      <c r="D14" s="3" t="str">
        <f aca="true" t="shared" si="19" ref="D14:D21">_xlfn.IFERROR(VLOOKUP($C14,U17_Girls,2,FALSE),0)</f>
        <v>Maddie Bennett</v>
      </c>
      <c r="E14" s="3" t="str">
        <f aca="true" t="shared" si="20" ref="E14:E21">_xlfn.IFERROR(VLOOKUP($C14,U17_Girls,3,FALSE),0)</f>
        <v>Denefield</v>
      </c>
      <c r="F14" s="19">
        <v>13.4</v>
      </c>
      <c r="H14" s="5">
        <f t="shared" si="0"/>
        <v>0</v>
      </c>
      <c r="I14" s="20">
        <v>11</v>
      </c>
      <c r="J14" s="21"/>
      <c r="K14" s="3">
        <f t="shared" si="15"/>
        <v>0</v>
      </c>
      <c r="L14" s="3">
        <f t="shared" si="16"/>
        <v>0</v>
      </c>
      <c r="M14" s="22"/>
      <c r="O14" s="5">
        <f t="shared" si="1"/>
        <v>0</v>
      </c>
      <c r="P14" s="20">
        <v>11</v>
      </c>
      <c r="Q14" s="21"/>
      <c r="R14" s="3">
        <f t="shared" si="17"/>
        <v>0</v>
      </c>
      <c r="S14" s="3">
        <f t="shared" si="18"/>
        <v>0</v>
      </c>
      <c r="T14" s="22"/>
      <c r="V14" s="5">
        <f t="shared" si="2"/>
        <v>0</v>
      </c>
      <c r="W14" s="20">
        <v>11</v>
      </c>
      <c r="X14" s="21"/>
      <c r="Y14" s="3">
        <f t="shared" si="10"/>
        <v>0</v>
      </c>
      <c r="Z14" s="3">
        <f t="shared" si="11"/>
        <v>0</v>
      </c>
      <c r="AA14" s="22"/>
      <c r="AC14" s="5">
        <f t="shared" si="3"/>
        <v>0</v>
      </c>
      <c r="AD14" s="25">
        <v>11</v>
      </c>
      <c r="AE14" s="25"/>
      <c r="AF14" s="3">
        <f t="shared" si="12"/>
        <v>0</v>
      </c>
      <c r="AG14" s="3">
        <f t="shared" si="13"/>
        <v>0</v>
      </c>
      <c r="AH14" s="27"/>
      <c r="AI14" s="28"/>
    </row>
    <row r="15" spans="1:35" ht="15" customHeight="1">
      <c r="A15" s="5" t="str">
        <f t="shared" si="14"/>
        <v>Libby Doyle</v>
      </c>
      <c r="B15" s="25">
        <v>2</v>
      </c>
      <c r="C15" s="25">
        <v>75</v>
      </c>
      <c r="D15" s="3" t="str">
        <f t="shared" si="19"/>
        <v>Libby Doyle</v>
      </c>
      <c r="E15" s="3" t="str">
        <f t="shared" si="20"/>
        <v>Charters</v>
      </c>
      <c r="F15" s="26">
        <v>14.6</v>
      </c>
      <c r="H15" s="5">
        <f t="shared" si="0"/>
        <v>0</v>
      </c>
      <c r="I15" s="20">
        <v>12</v>
      </c>
      <c r="J15" s="21"/>
      <c r="K15" s="3">
        <f t="shared" si="15"/>
        <v>0</v>
      </c>
      <c r="L15" s="3">
        <f t="shared" si="16"/>
        <v>0</v>
      </c>
      <c r="M15" s="22"/>
      <c r="O15" s="5">
        <f t="shared" si="1"/>
        <v>0</v>
      </c>
      <c r="P15" s="20">
        <v>12</v>
      </c>
      <c r="Q15" s="21"/>
      <c r="R15" s="3">
        <f t="shared" si="17"/>
        <v>0</v>
      </c>
      <c r="S15" s="3">
        <f t="shared" si="18"/>
        <v>0</v>
      </c>
      <c r="T15" s="22"/>
      <c r="V15" s="5">
        <f t="shared" si="2"/>
        <v>0</v>
      </c>
      <c r="W15" s="20">
        <v>12</v>
      </c>
      <c r="X15" s="21"/>
      <c r="Y15" s="3">
        <f>_xlfn.IFERROR(VLOOKUP($X15,U17_Girls,2,FALSE),0)</f>
        <v>0</v>
      </c>
      <c r="Z15" s="3">
        <f>_xlfn.IFERROR(VLOOKUP($X15,U17_Girls,3,FALSE),0)</f>
        <v>0</v>
      </c>
      <c r="AA15" s="22"/>
      <c r="AC15" s="5">
        <f t="shared" si="3"/>
        <v>0</v>
      </c>
      <c r="AD15" s="25">
        <v>12</v>
      </c>
      <c r="AE15" s="25"/>
      <c r="AF15" s="3">
        <f t="shared" si="12"/>
        <v>0</v>
      </c>
      <c r="AG15" s="3">
        <f t="shared" si="13"/>
        <v>0</v>
      </c>
      <c r="AH15" s="27"/>
      <c r="AI15" s="28"/>
    </row>
    <row r="16" spans="1:35" ht="15" customHeight="1">
      <c r="A16" s="5" t="str">
        <f t="shared" si="14"/>
        <v>Scarlett  O'Connor</v>
      </c>
      <c r="B16" s="25">
        <v>3</v>
      </c>
      <c r="C16" s="25">
        <v>52</v>
      </c>
      <c r="D16" s="3" t="str">
        <f t="shared" si="19"/>
        <v>Scarlett  O'Connor</v>
      </c>
      <c r="E16" s="3" t="str">
        <f t="shared" si="20"/>
        <v>Denefield</v>
      </c>
      <c r="F16" s="26">
        <v>16.7</v>
      </c>
      <c r="H16" s="5">
        <f t="shared" si="0"/>
        <v>0</v>
      </c>
      <c r="I16" s="20">
        <v>13</v>
      </c>
      <c r="J16" s="21"/>
      <c r="K16" s="3">
        <f t="shared" si="15"/>
        <v>0</v>
      </c>
      <c r="L16" s="3">
        <f t="shared" si="16"/>
        <v>0</v>
      </c>
      <c r="M16" s="22"/>
      <c r="O16" s="5">
        <f t="shared" si="1"/>
        <v>0</v>
      </c>
      <c r="P16" s="20">
        <v>13</v>
      </c>
      <c r="Q16" s="21"/>
      <c r="R16" s="3">
        <f t="shared" si="17"/>
        <v>0</v>
      </c>
      <c r="S16" s="3">
        <f t="shared" si="18"/>
        <v>0</v>
      </c>
      <c r="T16" s="22"/>
      <c r="V16" s="5">
        <f t="shared" si="2"/>
        <v>0</v>
      </c>
      <c r="W16" s="20">
        <v>13</v>
      </c>
      <c r="X16" s="21"/>
      <c r="Y16" s="3">
        <f>_xlfn.IFERROR(VLOOKUP($X16,U17_Girls,2,FALSE),0)</f>
        <v>0</v>
      </c>
      <c r="Z16" s="3">
        <f>_xlfn.IFERROR(VLOOKUP($X16,U17_Girls,3,FALSE),0)</f>
        <v>0</v>
      </c>
      <c r="AA16" s="22"/>
      <c r="AC16" s="5">
        <f t="shared" si="3"/>
        <v>0</v>
      </c>
      <c r="AD16" s="8"/>
      <c r="AE16" s="8"/>
      <c r="AF16" s="2"/>
      <c r="AG16" s="2"/>
      <c r="AH16" s="32"/>
      <c r="AI16" s="11"/>
    </row>
    <row r="17" spans="1:35" ht="15" customHeight="1">
      <c r="A17" s="5" t="str">
        <f t="shared" si="14"/>
        <v>Isabel Stevens</v>
      </c>
      <c r="B17" s="25">
        <v>4</v>
      </c>
      <c r="C17" s="25">
        <v>68</v>
      </c>
      <c r="D17" s="3" t="str">
        <f t="shared" si="19"/>
        <v>Isabel Stevens</v>
      </c>
      <c r="E17" s="3" t="str">
        <f t="shared" si="20"/>
        <v>Kennet</v>
      </c>
      <c r="F17" s="26">
        <v>16.9</v>
      </c>
      <c r="H17" s="5">
        <f t="shared" si="0"/>
        <v>0</v>
      </c>
      <c r="I17" s="20">
        <v>14</v>
      </c>
      <c r="J17" s="21"/>
      <c r="K17" s="3">
        <f t="shared" si="15"/>
        <v>0</v>
      </c>
      <c r="L17" s="3">
        <f t="shared" si="16"/>
        <v>0</v>
      </c>
      <c r="M17" s="22"/>
      <c r="O17" s="5">
        <f t="shared" si="1"/>
        <v>0</v>
      </c>
      <c r="P17" s="20">
        <v>14</v>
      </c>
      <c r="Q17" s="21"/>
      <c r="R17" s="3">
        <f t="shared" si="17"/>
        <v>0</v>
      </c>
      <c r="S17" s="3">
        <f t="shared" si="18"/>
        <v>0</v>
      </c>
      <c r="T17" s="22"/>
      <c r="V17" s="5">
        <f t="shared" si="2"/>
        <v>0</v>
      </c>
      <c r="W17" s="20">
        <v>14</v>
      </c>
      <c r="X17" s="21"/>
      <c r="Y17" s="3">
        <f>_xlfn.IFERROR(VLOOKUP($X17,U17_Girls,2,FALSE),0)</f>
        <v>0</v>
      </c>
      <c r="Z17" s="3">
        <f>_xlfn.IFERROR(VLOOKUP($X17,U17_Girls,3,FALSE),0)</f>
        <v>0</v>
      </c>
      <c r="AA17" s="22"/>
      <c r="AC17" s="5" t="str">
        <f t="shared" si="3"/>
        <v>Heat 2</v>
      </c>
      <c r="AD17" s="16" t="s">
        <v>155</v>
      </c>
      <c r="AE17" s="14" t="s">
        <v>20</v>
      </c>
      <c r="AF17" s="14" t="s">
        <v>21</v>
      </c>
      <c r="AG17" s="14"/>
      <c r="AH17" s="33"/>
      <c r="AI17" s="17"/>
    </row>
    <row r="18" spans="1:35" ht="15" customHeight="1">
      <c r="A18" s="5" t="str">
        <f t="shared" si="14"/>
        <v>Poppy Wessely</v>
      </c>
      <c r="B18" s="25">
        <v>5</v>
      </c>
      <c r="C18" s="25">
        <v>59</v>
      </c>
      <c r="D18" s="3" t="str">
        <f t="shared" si="19"/>
        <v>Poppy Wessely</v>
      </c>
      <c r="E18" s="3" t="str">
        <f t="shared" si="20"/>
        <v>Downe House</v>
      </c>
      <c r="F18" s="26">
        <v>16.9</v>
      </c>
      <c r="H18" s="5">
        <f t="shared" si="0"/>
        <v>0</v>
      </c>
      <c r="I18" s="20">
        <v>15</v>
      </c>
      <c r="J18" s="21"/>
      <c r="K18" s="3">
        <f t="shared" si="15"/>
        <v>0</v>
      </c>
      <c r="L18" s="3">
        <f t="shared" si="16"/>
        <v>0</v>
      </c>
      <c r="M18" s="22"/>
      <c r="O18" s="5">
        <f t="shared" si="1"/>
        <v>0</v>
      </c>
      <c r="P18" s="20">
        <v>15</v>
      </c>
      <c r="Q18" s="21"/>
      <c r="R18" s="3">
        <f t="shared" si="17"/>
        <v>0</v>
      </c>
      <c r="S18" s="3">
        <f t="shared" si="18"/>
        <v>0</v>
      </c>
      <c r="T18" s="22"/>
      <c r="V18" s="5">
        <f t="shared" si="2"/>
        <v>0</v>
      </c>
      <c r="W18" s="20">
        <v>15</v>
      </c>
      <c r="X18" s="21"/>
      <c r="Y18" s="3">
        <f>_xlfn.IFERROR(VLOOKUP($X18,U17_Girls,2,FALSE),0)</f>
        <v>0</v>
      </c>
      <c r="Z18" s="3">
        <f>_xlfn.IFERROR(VLOOKUP($X18,U17_Girls,3,FALSE),0)</f>
        <v>0</v>
      </c>
      <c r="AA18" s="22"/>
      <c r="AC18" s="5" t="str">
        <f t="shared" si="3"/>
        <v>Maisie Jeger</v>
      </c>
      <c r="AD18" s="18">
        <v>1</v>
      </c>
      <c r="AE18" s="18">
        <v>67</v>
      </c>
      <c r="AF18" s="3" t="str">
        <f aca="true" t="shared" si="21" ref="AF18:AF29">_xlfn.IFERROR(VLOOKUP($AE18,U17_Girls,2,FALSE),0)</f>
        <v>Maisie Jeger</v>
      </c>
      <c r="AG18" s="3" t="str">
        <f aca="true" t="shared" si="22" ref="AG18:AG29">_xlfn.IFERROR(VLOOKUP($AE18,U17_Girls,3,FALSE),0)</f>
        <v>Kennet</v>
      </c>
      <c r="AH18" s="23">
        <v>2</v>
      </c>
      <c r="AI18" s="28">
        <v>33.3</v>
      </c>
    </row>
    <row r="19" spans="1:35" ht="15" customHeight="1">
      <c r="A19" s="5">
        <f t="shared" si="14"/>
        <v>0</v>
      </c>
      <c r="B19" s="25">
        <v>6</v>
      </c>
      <c r="C19" s="25"/>
      <c r="D19" s="3">
        <f t="shared" si="19"/>
        <v>0</v>
      </c>
      <c r="E19" s="3">
        <f t="shared" si="20"/>
        <v>0</v>
      </c>
      <c r="F19" s="26"/>
      <c r="H19" s="5">
        <f t="shared" si="0"/>
        <v>0</v>
      </c>
      <c r="I19" s="20">
        <v>16</v>
      </c>
      <c r="J19" s="21"/>
      <c r="K19" s="3">
        <f t="shared" si="15"/>
        <v>0</v>
      </c>
      <c r="L19" s="3">
        <f t="shared" si="16"/>
        <v>0</v>
      </c>
      <c r="M19" s="22"/>
      <c r="O19" s="5">
        <f t="shared" si="1"/>
        <v>0</v>
      </c>
      <c r="P19" s="20">
        <v>16</v>
      </c>
      <c r="Q19" s="21"/>
      <c r="R19" s="3">
        <f t="shared" si="17"/>
        <v>0</v>
      </c>
      <c r="S19" s="3">
        <f t="shared" si="18"/>
        <v>0</v>
      </c>
      <c r="T19" s="22"/>
      <c r="V19" s="5">
        <f t="shared" si="2"/>
        <v>0</v>
      </c>
      <c r="W19" s="20">
        <v>16</v>
      </c>
      <c r="X19" s="21"/>
      <c r="Y19" s="3">
        <f>_xlfn.IFERROR(VLOOKUP($X19,U17_Girls,2,FALSE),0)</f>
        <v>0</v>
      </c>
      <c r="Z19" s="3">
        <f>_xlfn.IFERROR(VLOOKUP($X19,U17_Girls,3,FALSE),0)</f>
        <v>0</v>
      </c>
      <c r="AA19" s="22"/>
      <c r="AC19" s="5" t="str">
        <f t="shared" si="3"/>
        <v>Anna  Montagne</v>
      </c>
      <c r="AD19" s="25">
        <v>2</v>
      </c>
      <c r="AE19" s="25">
        <v>71</v>
      </c>
      <c r="AF19" s="3" t="str">
        <f t="shared" si="21"/>
        <v>Anna  Montagne</v>
      </c>
      <c r="AG19" s="3" t="str">
        <f t="shared" si="22"/>
        <v>Park House</v>
      </c>
      <c r="AH19" s="27">
        <v>2</v>
      </c>
      <c r="AI19" s="28">
        <v>36.4</v>
      </c>
    </row>
    <row r="20" spans="1:35" ht="15" customHeight="1">
      <c r="A20" s="5">
        <f t="shared" si="14"/>
        <v>0</v>
      </c>
      <c r="B20" s="25">
        <v>7</v>
      </c>
      <c r="C20" s="25"/>
      <c r="D20" s="3">
        <f t="shared" si="19"/>
        <v>0</v>
      </c>
      <c r="E20" s="3">
        <f t="shared" si="20"/>
        <v>0</v>
      </c>
      <c r="F20" s="26"/>
      <c r="H20" s="5">
        <f t="shared" si="0"/>
        <v>0</v>
      </c>
      <c r="I20" s="34"/>
      <c r="L20" s="31"/>
      <c r="O20" s="5">
        <f t="shared" si="1"/>
        <v>0</v>
      </c>
      <c r="P20" s="34"/>
      <c r="Q20" s="30"/>
      <c r="R20" s="31"/>
      <c r="S20" s="31"/>
      <c r="T20" s="11"/>
      <c r="V20" s="5">
        <f t="shared" si="2"/>
        <v>0</v>
      </c>
      <c r="W20" s="34"/>
      <c r="X20" s="30"/>
      <c r="Y20" s="31"/>
      <c r="Z20" s="31"/>
      <c r="AA20" s="11"/>
      <c r="AC20" s="5" t="str">
        <f t="shared" si="3"/>
        <v>Niah  Lewis</v>
      </c>
      <c r="AD20" s="25">
        <v>3</v>
      </c>
      <c r="AE20" s="25">
        <v>51</v>
      </c>
      <c r="AF20" s="3" t="str">
        <f t="shared" si="21"/>
        <v>Niah  Lewis</v>
      </c>
      <c r="AG20" s="3" t="str">
        <f t="shared" si="22"/>
        <v>Denefield</v>
      </c>
      <c r="AH20" s="27">
        <v>2</v>
      </c>
      <c r="AI20" s="28">
        <v>37.7</v>
      </c>
    </row>
    <row r="21" spans="1:35" ht="15" customHeight="1">
      <c r="A21" s="5">
        <f t="shared" si="14"/>
        <v>0</v>
      </c>
      <c r="B21" s="25">
        <v>8</v>
      </c>
      <c r="C21" s="25"/>
      <c r="D21" s="3">
        <f t="shared" si="19"/>
        <v>0</v>
      </c>
      <c r="E21" s="3">
        <f t="shared" si="20"/>
        <v>0</v>
      </c>
      <c r="F21" s="26"/>
      <c r="H21" s="5" t="str">
        <f t="shared" si="0"/>
        <v>Pool 1</v>
      </c>
      <c r="I21" s="12" t="s">
        <v>155</v>
      </c>
      <c r="J21" s="13" t="s">
        <v>15</v>
      </c>
      <c r="K21" s="12" t="s">
        <v>16</v>
      </c>
      <c r="L21" s="13" t="s">
        <v>22</v>
      </c>
      <c r="M21" s="15"/>
      <c r="O21" s="5" t="str">
        <f t="shared" si="1"/>
        <v>Pool 1</v>
      </c>
      <c r="P21" s="12" t="s">
        <v>155</v>
      </c>
      <c r="Q21" s="13" t="s">
        <v>18</v>
      </c>
      <c r="R21" s="12" t="s">
        <v>16</v>
      </c>
      <c r="S21" s="13" t="s">
        <v>22</v>
      </c>
      <c r="T21" s="15"/>
      <c r="V21" s="5" t="str">
        <f t="shared" si="2"/>
        <v>Pool 1</v>
      </c>
      <c r="W21" s="12" t="s">
        <v>155</v>
      </c>
      <c r="X21" s="13" t="s">
        <v>19</v>
      </c>
      <c r="Y21" s="12" t="s">
        <v>16</v>
      </c>
      <c r="Z21" s="13" t="s">
        <v>22</v>
      </c>
      <c r="AA21" s="15"/>
      <c r="AC21" s="5" t="str">
        <f t="shared" si="3"/>
        <v>Libby Doyle</v>
      </c>
      <c r="AD21" s="25">
        <v>4</v>
      </c>
      <c r="AE21" s="25">
        <v>75</v>
      </c>
      <c r="AF21" s="3" t="str">
        <f t="shared" si="21"/>
        <v>Libby Doyle</v>
      </c>
      <c r="AG21" s="3" t="str">
        <f t="shared" si="22"/>
        <v>Charters</v>
      </c>
      <c r="AH21" s="27">
        <v>2</v>
      </c>
      <c r="AI21" s="28">
        <v>44.9</v>
      </c>
    </row>
    <row r="22" spans="1:35" ht="15" customHeight="1">
      <c r="A22" s="5">
        <f t="shared" si="14"/>
        <v>0</v>
      </c>
      <c r="H22" s="5">
        <f t="shared" si="0"/>
        <v>0</v>
      </c>
      <c r="I22" s="20">
        <v>1</v>
      </c>
      <c r="J22" s="21"/>
      <c r="K22" s="3">
        <f aca="true" t="shared" si="23" ref="K22:K37">_xlfn.IFERROR(VLOOKUP($J22,U17_Girls,2,FALSE),0)</f>
        <v>0</v>
      </c>
      <c r="L22" s="3">
        <f aca="true" t="shared" si="24" ref="L22:L37">_xlfn.IFERROR(VLOOKUP($J22,U17_Girls,3,FALSE),0)</f>
        <v>0</v>
      </c>
      <c r="M22" s="22"/>
      <c r="O22" s="5">
        <f t="shared" si="1"/>
        <v>0</v>
      </c>
      <c r="P22" s="20">
        <v>1</v>
      </c>
      <c r="Q22" s="21"/>
      <c r="R22" s="3">
        <f aca="true" t="shared" si="25" ref="R22:R37">_xlfn.IFERROR(VLOOKUP($Q22,U17_Girls,2,FALSE),0)</f>
        <v>0</v>
      </c>
      <c r="S22" s="3">
        <f aca="true" t="shared" si="26" ref="S22:S37">_xlfn.IFERROR(VLOOKUP($Q22,U17_Girls,3,FALSE),0)</f>
        <v>0</v>
      </c>
      <c r="T22" s="22"/>
      <c r="V22" s="5">
        <f t="shared" si="2"/>
        <v>0</v>
      </c>
      <c r="W22" s="20">
        <v>1</v>
      </c>
      <c r="X22" s="21"/>
      <c r="Y22" s="3">
        <f aca="true" t="shared" si="27" ref="Y22:Y37">_xlfn.IFERROR(VLOOKUP($X22,U17_Girls,2,FALSE),0)</f>
        <v>0</v>
      </c>
      <c r="Z22" s="3">
        <f aca="true" t="shared" si="28" ref="Z22:Z37">_xlfn.IFERROR(VLOOKUP($X22,U17_Girls,3,FALSE),0)</f>
        <v>0</v>
      </c>
      <c r="AA22" s="22"/>
      <c r="AC22" s="5" t="str">
        <f t="shared" si="3"/>
        <v>Leila Lister</v>
      </c>
      <c r="AD22" s="25">
        <v>5</v>
      </c>
      <c r="AE22" s="25">
        <v>54</v>
      </c>
      <c r="AF22" s="3" t="str">
        <f t="shared" si="21"/>
        <v>Leila Lister</v>
      </c>
      <c r="AG22" s="3" t="str">
        <f t="shared" si="22"/>
        <v>The Abbey</v>
      </c>
      <c r="AH22" s="27">
        <v>2</v>
      </c>
      <c r="AI22" s="28">
        <v>50.9</v>
      </c>
    </row>
    <row r="23" spans="1:35" ht="15" customHeight="1">
      <c r="A23" s="5" t="str">
        <f t="shared" si="14"/>
        <v>Heat 3</v>
      </c>
      <c r="B23" s="12" t="s">
        <v>155</v>
      </c>
      <c r="C23" s="13" t="s">
        <v>114</v>
      </c>
      <c r="D23" s="14" t="s">
        <v>23</v>
      </c>
      <c r="E23" s="14"/>
      <c r="F23" s="15"/>
      <c r="H23" s="5">
        <f t="shared" si="0"/>
        <v>0</v>
      </c>
      <c r="I23" s="20">
        <v>2</v>
      </c>
      <c r="J23" s="21"/>
      <c r="K23" s="3">
        <f t="shared" si="23"/>
        <v>0</v>
      </c>
      <c r="L23" s="3">
        <f t="shared" si="24"/>
        <v>0</v>
      </c>
      <c r="M23" s="22"/>
      <c r="O23" s="5">
        <f t="shared" si="1"/>
        <v>0</v>
      </c>
      <c r="P23" s="20">
        <v>2</v>
      </c>
      <c r="Q23" s="21"/>
      <c r="R23" s="3">
        <f t="shared" si="25"/>
        <v>0</v>
      </c>
      <c r="S23" s="3">
        <f t="shared" si="26"/>
        <v>0</v>
      </c>
      <c r="T23" s="22"/>
      <c r="V23" s="5">
        <f t="shared" si="2"/>
        <v>0</v>
      </c>
      <c r="W23" s="20">
        <v>2</v>
      </c>
      <c r="X23" s="21"/>
      <c r="Y23" s="3">
        <f t="shared" si="27"/>
        <v>0</v>
      </c>
      <c r="Z23" s="3">
        <f t="shared" si="28"/>
        <v>0</v>
      </c>
      <c r="AA23" s="22"/>
      <c r="AC23" s="5" t="str">
        <f t="shared" si="3"/>
        <v>Havana Sale</v>
      </c>
      <c r="AD23" s="25">
        <v>6</v>
      </c>
      <c r="AE23" s="25">
        <v>63</v>
      </c>
      <c r="AF23" s="3" t="str">
        <f t="shared" si="21"/>
        <v>Havana Sale</v>
      </c>
      <c r="AG23" s="3" t="str">
        <f t="shared" si="22"/>
        <v>Holyport College</v>
      </c>
      <c r="AH23" s="27">
        <v>2</v>
      </c>
      <c r="AI23" s="28">
        <v>58</v>
      </c>
    </row>
    <row r="24" spans="1:35" ht="15" customHeight="1">
      <c r="A24" s="5" t="str">
        <f t="shared" si="14"/>
        <v>Niah  Lewis</v>
      </c>
      <c r="B24" s="18">
        <v>1</v>
      </c>
      <c r="C24" s="18">
        <v>51</v>
      </c>
      <c r="D24" s="3" t="str">
        <f aca="true" t="shared" si="29" ref="D24:D31">_xlfn.IFERROR(VLOOKUP($C24,U17_Girls,2,FALSE),0)</f>
        <v>Niah  Lewis</v>
      </c>
      <c r="E24" s="3" t="str">
        <f aca="true" t="shared" si="30" ref="E24:E31">_xlfn.IFERROR(VLOOKUP($C24,U17_Girls,3,FALSE),0)</f>
        <v>Denefield</v>
      </c>
      <c r="F24" s="19">
        <v>15.3</v>
      </c>
      <c r="H24" s="5">
        <f t="shared" si="0"/>
        <v>0</v>
      </c>
      <c r="I24" s="20">
        <v>3</v>
      </c>
      <c r="J24" s="21"/>
      <c r="K24" s="3">
        <f t="shared" si="23"/>
        <v>0</v>
      </c>
      <c r="L24" s="3">
        <f t="shared" si="24"/>
        <v>0</v>
      </c>
      <c r="M24" s="22"/>
      <c r="O24" s="5">
        <f t="shared" si="1"/>
        <v>0</v>
      </c>
      <c r="P24" s="20">
        <v>3</v>
      </c>
      <c r="Q24" s="21"/>
      <c r="R24" s="3">
        <f t="shared" si="25"/>
        <v>0</v>
      </c>
      <c r="S24" s="3">
        <f t="shared" si="26"/>
        <v>0</v>
      </c>
      <c r="T24" s="22"/>
      <c r="V24" s="5">
        <f t="shared" si="2"/>
        <v>0</v>
      </c>
      <c r="W24" s="20">
        <v>3</v>
      </c>
      <c r="X24" s="21"/>
      <c r="Y24" s="3">
        <f t="shared" si="27"/>
        <v>0</v>
      </c>
      <c r="Z24" s="3">
        <f t="shared" si="28"/>
        <v>0</v>
      </c>
      <c r="AA24" s="22"/>
      <c r="AC24" s="5" t="str">
        <f t="shared" si="3"/>
        <v>Calia  Logan Griffin</v>
      </c>
      <c r="AD24" s="25">
        <v>7</v>
      </c>
      <c r="AE24" s="25">
        <v>60</v>
      </c>
      <c r="AF24" s="3" t="str">
        <f t="shared" si="21"/>
        <v>Calia  Logan Griffin</v>
      </c>
      <c r="AG24" s="3" t="str">
        <f t="shared" si="22"/>
        <v>Heathfield</v>
      </c>
      <c r="AH24" s="27">
        <v>3</v>
      </c>
      <c r="AI24" s="28">
        <v>0</v>
      </c>
    </row>
    <row r="25" spans="1:35" ht="15" customHeight="1">
      <c r="A25" s="5" t="str">
        <f t="shared" si="14"/>
        <v>Maya Jani</v>
      </c>
      <c r="B25" s="25">
        <v>2</v>
      </c>
      <c r="C25" s="25">
        <v>55</v>
      </c>
      <c r="D25" s="3" t="str">
        <f t="shared" si="29"/>
        <v>Maya Jani</v>
      </c>
      <c r="E25" s="3" t="str">
        <f t="shared" si="30"/>
        <v>The Abbey</v>
      </c>
      <c r="F25" s="26">
        <v>16.8</v>
      </c>
      <c r="H25" s="5">
        <f t="shared" si="0"/>
        <v>0</v>
      </c>
      <c r="I25" s="20">
        <v>4</v>
      </c>
      <c r="J25" s="21"/>
      <c r="K25" s="3">
        <f t="shared" si="23"/>
        <v>0</v>
      </c>
      <c r="L25" s="3">
        <f t="shared" si="24"/>
        <v>0</v>
      </c>
      <c r="M25" s="22"/>
      <c r="O25" s="5">
        <f t="shared" si="1"/>
        <v>0</v>
      </c>
      <c r="P25" s="20">
        <v>4</v>
      </c>
      <c r="Q25" s="21"/>
      <c r="R25" s="3">
        <f t="shared" si="25"/>
        <v>0</v>
      </c>
      <c r="S25" s="3">
        <f t="shared" si="26"/>
        <v>0</v>
      </c>
      <c r="T25" s="22"/>
      <c r="V25" s="5">
        <f t="shared" si="2"/>
        <v>0</v>
      </c>
      <c r="W25" s="20">
        <v>4</v>
      </c>
      <c r="X25" s="21"/>
      <c r="Y25" s="3">
        <f t="shared" si="27"/>
        <v>0</v>
      </c>
      <c r="Z25" s="3">
        <f t="shared" si="28"/>
        <v>0</v>
      </c>
      <c r="AA25" s="22"/>
      <c r="AC25" s="5" t="str">
        <f t="shared" si="3"/>
        <v>Honor Neville</v>
      </c>
      <c r="AD25" s="25">
        <v>8</v>
      </c>
      <c r="AE25" s="25">
        <v>58</v>
      </c>
      <c r="AF25" s="3" t="str">
        <f t="shared" si="21"/>
        <v>Honor Neville</v>
      </c>
      <c r="AG25" s="3" t="str">
        <f t="shared" si="22"/>
        <v>Downe House</v>
      </c>
      <c r="AH25" s="27">
        <v>3</v>
      </c>
      <c r="AI25" s="28">
        <v>5.1</v>
      </c>
    </row>
    <row r="26" spans="1:35" ht="15" customHeight="1">
      <c r="A26" s="5" t="str">
        <f t="shared" si="14"/>
        <v>Calia  Logan Griffin</v>
      </c>
      <c r="B26" s="25">
        <v>3</v>
      </c>
      <c r="C26" s="25">
        <v>60</v>
      </c>
      <c r="D26" s="3" t="str">
        <f t="shared" si="29"/>
        <v>Calia  Logan Griffin</v>
      </c>
      <c r="E26" s="3" t="str">
        <f t="shared" si="30"/>
        <v>Heathfield</v>
      </c>
      <c r="F26" s="26">
        <v>17.2</v>
      </c>
      <c r="H26" s="5">
        <f t="shared" si="0"/>
        <v>0</v>
      </c>
      <c r="I26" s="20">
        <v>5</v>
      </c>
      <c r="J26" s="21"/>
      <c r="K26" s="3">
        <f t="shared" si="23"/>
        <v>0</v>
      </c>
      <c r="L26" s="3">
        <f t="shared" si="24"/>
        <v>0</v>
      </c>
      <c r="M26" s="22"/>
      <c r="O26" s="5">
        <f t="shared" si="1"/>
        <v>0</v>
      </c>
      <c r="P26" s="20">
        <v>5</v>
      </c>
      <c r="Q26" s="21"/>
      <c r="R26" s="3">
        <f t="shared" si="25"/>
        <v>0</v>
      </c>
      <c r="S26" s="3">
        <f t="shared" si="26"/>
        <v>0</v>
      </c>
      <c r="T26" s="22"/>
      <c r="V26" s="5">
        <f t="shared" si="2"/>
        <v>0</v>
      </c>
      <c r="W26" s="20">
        <v>5</v>
      </c>
      <c r="X26" s="21"/>
      <c r="Y26" s="3">
        <f t="shared" si="27"/>
        <v>0</v>
      </c>
      <c r="Z26" s="3">
        <f t="shared" si="28"/>
        <v>0</v>
      </c>
      <c r="AA26" s="22"/>
      <c r="AC26" s="5" t="str">
        <f t="shared" si="3"/>
        <v>Maddie Bennett</v>
      </c>
      <c r="AD26" s="25">
        <v>9</v>
      </c>
      <c r="AE26" s="18">
        <v>53</v>
      </c>
      <c r="AF26" s="3" t="str">
        <f t="shared" si="21"/>
        <v>Maddie Bennett</v>
      </c>
      <c r="AG26" s="3" t="str">
        <f t="shared" si="22"/>
        <v>Denefield</v>
      </c>
      <c r="AH26" s="23">
        <v>3</v>
      </c>
      <c r="AI26" s="28">
        <v>10.1</v>
      </c>
    </row>
    <row r="27" spans="1:35" ht="15" customHeight="1">
      <c r="A27" s="5" t="str">
        <f t="shared" si="14"/>
        <v>Scarlett Maleham</v>
      </c>
      <c r="B27" s="25">
        <v>4</v>
      </c>
      <c r="C27" s="25">
        <v>69</v>
      </c>
      <c r="D27" s="3" t="str">
        <f t="shared" si="29"/>
        <v>Scarlett Maleham</v>
      </c>
      <c r="E27" s="3" t="str">
        <f t="shared" si="30"/>
        <v>Kennet</v>
      </c>
      <c r="F27" s="26">
        <v>17.5</v>
      </c>
      <c r="H27" s="5">
        <f t="shared" si="0"/>
        <v>0</v>
      </c>
      <c r="I27" s="20">
        <v>6</v>
      </c>
      <c r="J27" s="21"/>
      <c r="K27" s="3">
        <f t="shared" si="23"/>
        <v>0</v>
      </c>
      <c r="L27" s="3">
        <f t="shared" si="24"/>
        <v>0</v>
      </c>
      <c r="M27" s="22"/>
      <c r="O27" s="5">
        <f t="shared" si="1"/>
        <v>0</v>
      </c>
      <c r="P27" s="20">
        <v>6</v>
      </c>
      <c r="Q27" s="21"/>
      <c r="R27" s="3">
        <f t="shared" si="25"/>
        <v>0</v>
      </c>
      <c r="S27" s="3">
        <f t="shared" si="26"/>
        <v>0</v>
      </c>
      <c r="T27" s="22"/>
      <c r="V27" s="5">
        <f t="shared" si="2"/>
        <v>0</v>
      </c>
      <c r="W27" s="20">
        <v>6</v>
      </c>
      <c r="X27" s="21"/>
      <c r="Y27" s="3">
        <f t="shared" si="27"/>
        <v>0</v>
      </c>
      <c r="Z27" s="3">
        <f t="shared" si="28"/>
        <v>0</v>
      </c>
      <c r="AA27" s="22"/>
      <c r="AC27" s="5" t="str">
        <f t="shared" si="3"/>
        <v>Scarlett  O'Connor</v>
      </c>
      <c r="AD27" s="25">
        <v>10</v>
      </c>
      <c r="AE27" s="25">
        <v>52</v>
      </c>
      <c r="AF27" s="3" t="str">
        <f t="shared" si="21"/>
        <v>Scarlett  O'Connor</v>
      </c>
      <c r="AG27" s="3" t="str">
        <f t="shared" si="22"/>
        <v>Denefield</v>
      </c>
      <c r="AH27" s="27">
        <v>3</v>
      </c>
      <c r="AI27" s="28">
        <v>31.7</v>
      </c>
    </row>
    <row r="28" spans="1:35" ht="15" customHeight="1">
      <c r="A28" s="5" t="str">
        <f t="shared" si="14"/>
        <v>Romy  Nolan</v>
      </c>
      <c r="B28" s="25">
        <v>5</v>
      </c>
      <c r="C28" s="25">
        <v>74</v>
      </c>
      <c r="D28" s="3" t="str">
        <f t="shared" si="29"/>
        <v>Romy  Nolan</v>
      </c>
      <c r="E28" s="3" t="str">
        <f t="shared" si="30"/>
        <v>Piggott</v>
      </c>
      <c r="F28" s="26">
        <v>0</v>
      </c>
      <c r="H28" s="5">
        <f t="shared" si="0"/>
        <v>0</v>
      </c>
      <c r="I28" s="20">
        <v>7</v>
      </c>
      <c r="J28" s="21"/>
      <c r="K28" s="3">
        <f t="shared" si="23"/>
        <v>0</v>
      </c>
      <c r="L28" s="3">
        <f t="shared" si="24"/>
        <v>0</v>
      </c>
      <c r="M28" s="22"/>
      <c r="O28" s="5">
        <f t="shared" si="1"/>
        <v>0</v>
      </c>
      <c r="P28" s="20">
        <v>7</v>
      </c>
      <c r="Q28" s="21"/>
      <c r="R28" s="3">
        <f t="shared" si="25"/>
        <v>0</v>
      </c>
      <c r="S28" s="3">
        <f t="shared" si="26"/>
        <v>0</v>
      </c>
      <c r="T28" s="22"/>
      <c r="V28" s="5">
        <f t="shared" si="2"/>
        <v>0</v>
      </c>
      <c r="W28" s="20">
        <v>7</v>
      </c>
      <c r="X28" s="21"/>
      <c r="Y28" s="3">
        <f t="shared" si="27"/>
        <v>0</v>
      </c>
      <c r="Z28" s="3">
        <f t="shared" si="28"/>
        <v>0</v>
      </c>
      <c r="AA28" s="22"/>
      <c r="AC28" s="5">
        <f t="shared" si="3"/>
        <v>0</v>
      </c>
      <c r="AD28" s="25">
        <v>11</v>
      </c>
      <c r="AE28" s="25"/>
      <c r="AF28" s="3">
        <f t="shared" si="21"/>
        <v>0</v>
      </c>
      <c r="AG28" s="3">
        <f t="shared" si="22"/>
        <v>0</v>
      </c>
      <c r="AH28" s="27"/>
      <c r="AI28" s="28"/>
    </row>
    <row r="29" spans="1:35" ht="15" customHeight="1">
      <c r="A29" s="5">
        <f t="shared" si="14"/>
        <v>0</v>
      </c>
      <c r="B29" s="25">
        <v>6</v>
      </c>
      <c r="C29" s="25"/>
      <c r="D29" s="3">
        <f t="shared" si="29"/>
        <v>0</v>
      </c>
      <c r="E29" s="3">
        <f t="shared" si="30"/>
        <v>0</v>
      </c>
      <c r="F29" s="26"/>
      <c r="H29" s="5">
        <f t="shared" si="0"/>
        <v>0</v>
      </c>
      <c r="I29" s="20">
        <v>8</v>
      </c>
      <c r="J29" s="21"/>
      <c r="K29" s="3">
        <f t="shared" si="23"/>
        <v>0</v>
      </c>
      <c r="L29" s="3">
        <f t="shared" si="24"/>
        <v>0</v>
      </c>
      <c r="M29" s="22"/>
      <c r="O29" s="5">
        <f t="shared" si="1"/>
        <v>0</v>
      </c>
      <c r="P29" s="20">
        <v>8</v>
      </c>
      <c r="Q29" s="21"/>
      <c r="R29" s="3">
        <f t="shared" si="25"/>
        <v>0</v>
      </c>
      <c r="S29" s="3">
        <f t="shared" si="26"/>
        <v>0</v>
      </c>
      <c r="T29" s="22"/>
      <c r="V29" s="5">
        <f t="shared" si="2"/>
        <v>0</v>
      </c>
      <c r="W29" s="20">
        <v>8</v>
      </c>
      <c r="X29" s="21"/>
      <c r="Y29" s="3">
        <f t="shared" si="27"/>
        <v>0</v>
      </c>
      <c r="Z29" s="3">
        <f t="shared" si="28"/>
        <v>0</v>
      </c>
      <c r="AA29" s="22"/>
      <c r="AC29" s="5">
        <f t="shared" si="3"/>
        <v>0</v>
      </c>
      <c r="AD29" s="25">
        <v>12</v>
      </c>
      <c r="AE29" s="25"/>
      <c r="AF29" s="3">
        <f t="shared" si="21"/>
        <v>0</v>
      </c>
      <c r="AG29" s="3">
        <f t="shared" si="22"/>
        <v>0</v>
      </c>
      <c r="AH29" s="27"/>
      <c r="AI29" s="28"/>
    </row>
    <row r="30" spans="1:35" ht="15" customHeight="1">
      <c r="A30" s="5">
        <f t="shared" si="14"/>
        <v>0</v>
      </c>
      <c r="B30" s="25">
        <v>7</v>
      </c>
      <c r="C30" s="25"/>
      <c r="D30" s="3">
        <f t="shared" si="29"/>
        <v>0</v>
      </c>
      <c r="E30" s="3">
        <f t="shared" si="30"/>
        <v>0</v>
      </c>
      <c r="F30" s="26"/>
      <c r="H30" s="5">
        <f t="shared" si="0"/>
        <v>0</v>
      </c>
      <c r="I30" s="20">
        <v>9</v>
      </c>
      <c r="J30" s="21"/>
      <c r="K30" s="3">
        <f t="shared" si="23"/>
        <v>0</v>
      </c>
      <c r="L30" s="3">
        <f t="shared" si="24"/>
        <v>0</v>
      </c>
      <c r="M30" s="22"/>
      <c r="O30" s="5">
        <f t="shared" si="1"/>
        <v>0</v>
      </c>
      <c r="P30" s="20">
        <v>9</v>
      </c>
      <c r="Q30" s="21"/>
      <c r="R30" s="3">
        <f t="shared" si="25"/>
        <v>0</v>
      </c>
      <c r="S30" s="3">
        <f t="shared" si="26"/>
        <v>0</v>
      </c>
      <c r="T30" s="22"/>
      <c r="V30" s="5">
        <f t="shared" si="2"/>
        <v>0</v>
      </c>
      <c r="W30" s="20">
        <v>9</v>
      </c>
      <c r="X30" s="21"/>
      <c r="Y30" s="3">
        <f t="shared" si="27"/>
        <v>0</v>
      </c>
      <c r="Z30" s="3">
        <f t="shared" si="28"/>
        <v>0</v>
      </c>
      <c r="AA30" s="22"/>
      <c r="AC30" s="5">
        <f t="shared" si="3"/>
        <v>0</v>
      </c>
      <c r="AD30" s="8"/>
      <c r="AE30" s="8"/>
      <c r="AF30" s="2"/>
      <c r="AG30" s="2"/>
      <c r="AH30" s="32"/>
      <c r="AI30" s="11"/>
    </row>
    <row r="31" spans="1:35" ht="15" customHeight="1">
      <c r="A31" s="5">
        <f t="shared" si="14"/>
        <v>0</v>
      </c>
      <c r="B31" s="25">
        <v>8</v>
      </c>
      <c r="C31" s="25"/>
      <c r="D31" s="3">
        <f t="shared" si="29"/>
        <v>0</v>
      </c>
      <c r="E31" s="3">
        <f t="shared" si="30"/>
        <v>0</v>
      </c>
      <c r="F31" s="26"/>
      <c r="H31" s="5">
        <f t="shared" si="0"/>
        <v>0</v>
      </c>
      <c r="I31" s="20">
        <v>10</v>
      </c>
      <c r="J31" s="21"/>
      <c r="K31" s="3">
        <f t="shared" si="23"/>
        <v>0</v>
      </c>
      <c r="L31" s="3">
        <f t="shared" si="24"/>
        <v>0</v>
      </c>
      <c r="M31" s="22"/>
      <c r="O31" s="5">
        <f t="shared" si="1"/>
        <v>0</v>
      </c>
      <c r="P31" s="20">
        <v>10</v>
      </c>
      <c r="Q31" s="21"/>
      <c r="R31" s="3">
        <f t="shared" si="25"/>
        <v>0</v>
      </c>
      <c r="S31" s="3">
        <f t="shared" si="26"/>
        <v>0</v>
      </c>
      <c r="T31" s="22"/>
      <c r="V31" s="5">
        <f t="shared" si="2"/>
        <v>0</v>
      </c>
      <c r="W31" s="20">
        <v>10</v>
      </c>
      <c r="X31" s="21"/>
      <c r="Y31" s="3">
        <f t="shared" si="27"/>
        <v>0</v>
      </c>
      <c r="Z31" s="3">
        <f t="shared" si="28"/>
        <v>0</v>
      </c>
      <c r="AA31" s="22"/>
      <c r="AC31" s="5" t="str">
        <f t="shared" si="3"/>
        <v>Heat 3</v>
      </c>
      <c r="AD31" s="16" t="s">
        <v>155</v>
      </c>
      <c r="AE31" s="14" t="s">
        <v>20</v>
      </c>
      <c r="AF31" s="14" t="s">
        <v>23</v>
      </c>
      <c r="AG31" s="14"/>
      <c r="AH31" s="33"/>
      <c r="AI31" s="17"/>
    </row>
    <row r="32" spans="1:35" ht="15" customHeight="1">
      <c r="A32" s="5">
        <f t="shared" si="14"/>
        <v>0</v>
      </c>
      <c r="H32" s="5">
        <f t="shared" si="0"/>
        <v>0</v>
      </c>
      <c r="I32" s="20">
        <v>11</v>
      </c>
      <c r="J32" s="21"/>
      <c r="K32" s="3">
        <f t="shared" si="23"/>
        <v>0</v>
      </c>
      <c r="L32" s="3">
        <f t="shared" si="24"/>
        <v>0</v>
      </c>
      <c r="M32" s="22"/>
      <c r="O32" s="5">
        <f t="shared" si="1"/>
        <v>0</v>
      </c>
      <c r="P32" s="20">
        <v>11</v>
      </c>
      <c r="Q32" s="21"/>
      <c r="R32" s="3">
        <f t="shared" si="25"/>
        <v>0</v>
      </c>
      <c r="S32" s="3">
        <f t="shared" si="26"/>
        <v>0</v>
      </c>
      <c r="T32" s="22"/>
      <c r="V32" s="5">
        <f t="shared" si="2"/>
        <v>0</v>
      </c>
      <c r="W32" s="20">
        <v>11</v>
      </c>
      <c r="X32" s="21"/>
      <c r="Y32" s="3">
        <f t="shared" si="27"/>
        <v>0</v>
      </c>
      <c r="Z32" s="3">
        <f t="shared" si="28"/>
        <v>0</v>
      </c>
      <c r="AA32" s="22"/>
      <c r="AC32" s="5">
        <f t="shared" si="3"/>
        <v>0</v>
      </c>
      <c r="AD32" s="18">
        <v>1</v>
      </c>
      <c r="AE32" s="18"/>
      <c r="AF32" s="3">
        <f aca="true" t="shared" si="31" ref="AF32:AF43">_xlfn.IFERROR(VLOOKUP($AE32,U17_Girls,2,FALSE),0)</f>
        <v>0</v>
      </c>
      <c r="AG32" s="3">
        <f aca="true" t="shared" si="32" ref="AG32:AG43">_xlfn.IFERROR(VLOOKUP($AE32,U17_Girls,3,FALSE),0)</f>
        <v>0</v>
      </c>
      <c r="AH32" s="23"/>
      <c r="AI32" s="28"/>
    </row>
    <row r="33" spans="1:35" ht="15" customHeight="1">
      <c r="A33" s="5" t="str">
        <f t="shared" si="14"/>
        <v>Heat 4</v>
      </c>
      <c r="B33" s="12" t="s">
        <v>155</v>
      </c>
      <c r="C33" s="13" t="s">
        <v>114</v>
      </c>
      <c r="D33" s="14" t="s">
        <v>24</v>
      </c>
      <c r="E33" s="14"/>
      <c r="F33" s="15"/>
      <c r="H33" s="5">
        <f t="shared" si="0"/>
        <v>0</v>
      </c>
      <c r="I33" s="20">
        <v>12</v>
      </c>
      <c r="J33" s="21"/>
      <c r="K33" s="3">
        <f t="shared" si="23"/>
        <v>0</v>
      </c>
      <c r="L33" s="3">
        <f t="shared" si="24"/>
        <v>0</v>
      </c>
      <c r="M33" s="22"/>
      <c r="O33" s="5">
        <f t="shared" si="1"/>
        <v>0</v>
      </c>
      <c r="P33" s="20">
        <v>12</v>
      </c>
      <c r="Q33" s="21"/>
      <c r="R33" s="3">
        <f t="shared" si="25"/>
        <v>0</v>
      </c>
      <c r="S33" s="3">
        <f t="shared" si="26"/>
        <v>0</v>
      </c>
      <c r="T33" s="22"/>
      <c r="V33" s="5">
        <f t="shared" si="2"/>
        <v>0</v>
      </c>
      <c r="W33" s="20">
        <v>12</v>
      </c>
      <c r="X33" s="21"/>
      <c r="Y33" s="3">
        <f t="shared" si="27"/>
        <v>0</v>
      </c>
      <c r="Z33" s="3">
        <f t="shared" si="28"/>
        <v>0</v>
      </c>
      <c r="AA33" s="22"/>
      <c r="AC33" s="5">
        <f t="shared" si="3"/>
        <v>0</v>
      </c>
      <c r="AD33" s="25">
        <v>2</v>
      </c>
      <c r="AE33" s="25"/>
      <c r="AF33" s="3">
        <f t="shared" si="31"/>
        <v>0</v>
      </c>
      <c r="AG33" s="3">
        <f t="shared" si="32"/>
        <v>0</v>
      </c>
      <c r="AH33" s="27"/>
      <c r="AI33" s="28"/>
    </row>
    <row r="34" spans="1:35" ht="15" customHeight="1">
      <c r="A34" s="5" t="str">
        <f t="shared" si="14"/>
        <v>Eloise Sparks</v>
      </c>
      <c r="B34" s="18">
        <v>1</v>
      </c>
      <c r="C34" s="18">
        <v>70</v>
      </c>
      <c r="D34" s="3" t="str">
        <f aca="true" t="shared" si="33" ref="D34:D41">_xlfn.IFERROR(VLOOKUP($C34,U17_Girls,2,FALSE),0)</f>
        <v>Eloise Sparks</v>
      </c>
      <c r="E34" s="3" t="str">
        <f aca="true" t="shared" si="34" ref="E34:E41">_xlfn.IFERROR(VLOOKUP($C34,U17_Girls,3,FALSE),0)</f>
        <v>Kennet</v>
      </c>
      <c r="F34" s="19">
        <v>16.2</v>
      </c>
      <c r="H34" s="5">
        <f t="shared" si="0"/>
        <v>0</v>
      </c>
      <c r="I34" s="20">
        <v>13</v>
      </c>
      <c r="J34" s="21"/>
      <c r="K34" s="3">
        <f t="shared" si="23"/>
        <v>0</v>
      </c>
      <c r="L34" s="3">
        <f t="shared" si="24"/>
        <v>0</v>
      </c>
      <c r="M34" s="22"/>
      <c r="O34" s="5">
        <f t="shared" si="1"/>
        <v>0</v>
      </c>
      <c r="P34" s="20">
        <v>13</v>
      </c>
      <c r="Q34" s="21"/>
      <c r="R34" s="3">
        <f t="shared" si="25"/>
        <v>0</v>
      </c>
      <c r="S34" s="3">
        <f t="shared" si="26"/>
        <v>0</v>
      </c>
      <c r="T34" s="22"/>
      <c r="V34" s="5">
        <f t="shared" si="2"/>
        <v>0</v>
      </c>
      <c r="W34" s="20">
        <v>13</v>
      </c>
      <c r="X34" s="21"/>
      <c r="Y34" s="3">
        <f t="shared" si="27"/>
        <v>0</v>
      </c>
      <c r="Z34" s="3">
        <f t="shared" si="28"/>
        <v>0</v>
      </c>
      <c r="AA34" s="22"/>
      <c r="AC34" s="5">
        <f t="shared" si="3"/>
        <v>0</v>
      </c>
      <c r="AD34" s="25">
        <v>3</v>
      </c>
      <c r="AE34" s="25"/>
      <c r="AF34" s="3">
        <f t="shared" si="31"/>
        <v>0</v>
      </c>
      <c r="AG34" s="3">
        <f t="shared" si="32"/>
        <v>0</v>
      </c>
      <c r="AH34" s="27"/>
      <c r="AI34" s="28"/>
    </row>
    <row r="35" spans="1:35" ht="15" customHeight="1">
      <c r="A35" s="5" t="str">
        <f t="shared" si="14"/>
        <v>Cesca Sim</v>
      </c>
      <c r="B35" s="25">
        <v>2</v>
      </c>
      <c r="C35" s="25">
        <v>62</v>
      </c>
      <c r="D35" s="3" t="str">
        <f t="shared" si="33"/>
        <v>Cesca Sim</v>
      </c>
      <c r="E35" s="3" t="str">
        <f t="shared" si="34"/>
        <v>Heathfield</v>
      </c>
      <c r="F35" s="26">
        <v>18.8</v>
      </c>
      <c r="H35" s="5">
        <f t="shared" si="0"/>
        <v>0</v>
      </c>
      <c r="I35" s="20">
        <v>14</v>
      </c>
      <c r="J35" s="21"/>
      <c r="K35" s="3">
        <f t="shared" si="23"/>
        <v>0</v>
      </c>
      <c r="L35" s="3">
        <f t="shared" si="24"/>
        <v>0</v>
      </c>
      <c r="M35" s="22"/>
      <c r="O35" s="5">
        <f t="shared" si="1"/>
        <v>0</v>
      </c>
      <c r="P35" s="20">
        <v>14</v>
      </c>
      <c r="Q35" s="21"/>
      <c r="R35" s="3">
        <f t="shared" si="25"/>
        <v>0</v>
      </c>
      <c r="S35" s="3">
        <f t="shared" si="26"/>
        <v>0</v>
      </c>
      <c r="T35" s="22"/>
      <c r="V35" s="5">
        <f t="shared" si="2"/>
        <v>0</v>
      </c>
      <c r="W35" s="20">
        <v>14</v>
      </c>
      <c r="X35" s="21"/>
      <c r="Y35" s="3">
        <f t="shared" si="27"/>
        <v>0</v>
      </c>
      <c r="Z35" s="3">
        <f t="shared" si="28"/>
        <v>0</v>
      </c>
      <c r="AA35" s="22"/>
      <c r="AC35" s="5">
        <f t="shared" si="3"/>
        <v>0</v>
      </c>
      <c r="AD35" s="25">
        <v>4</v>
      </c>
      <c r="AE35" s="25"/>
      <c r="AF35" s="3">
        <f t="shared" si="31"/>
        <v>0</v>
      </c>
      <c r="AG35" s="3">
        <f t="shared" si="32"/>
        <v>0</v>
      </c>
      <c r="AH35" s="27"/>
      <c r="AI35" s="28"/>
    </row>
    <row r="36" spans="1:35" ht="15" customHeight="1">
      <c r="A36" s="5" t="str">
        <f t="shared" si="14"/>
        <v>Daisey Weedon</v>
      </c>
      <c r="B36" s="25">
        <v>3</v>
      </c>
      <c r="C36" s="25">
        <v>66</v>
      </c>
      <c r="D36" s="3" t="str">
        <f t="shared" si="33"/>
        <v>Daisey Weedon</v>
      </c>
      <c r="E36" s="3" t="str">
        <f t="shared" si="34"/>
        <v>Holyport College</v>
      </c>
      <c r="F36" s="26">
        <v>19.6</v>
      </c>
      <c r="H36" s="5">
        <f t="shared" si="0"/>
        <v>0</v>
      </c>
      <c r="I36" s="20">
        <v>15</v>
      </c>
      <c r="J36" s="21"/>
      <c r="K36" s="3">
        <f t="shared" si="23"/>
        <v>0</v>
      </c>
      <c r="L36" s="3">
        <f t="shared" si="24"/>
        <v>0</v>
      </c>
      <c r="M36" s="22"/>
      <c r="O36" s="5">
        <f t="shared" si="1"/>
        <v>0</v>
      </c>
      <c r="P36" s="20">
        <v>15</v>
      </c>
      <c r="Q36" s="21"/>
      <c r="R36" s="3">
        <f t="shared" si="25"/>
        <v>0</v>
      </c>
      <c r="S36" s="3">
        <f t="shared" si="26"/>
        <v>0</v>
      </c>
      <c r="T36" s="22"/>
      <c r="V36" s="5">
        <f t="shared" si="2"/>
        <v>0</v>
      </c>
      <c r="W36" s="20">
        <v>15</v>
      </c>
      <c r="X36" s="21"/>
      <c r="Y36" s="3">
        <f t="shared" si="27"/>
        <v>0</v>
      </c>
      <c r="Z36" s="3">
        <f t="shared" si="28"/>
        <v>0</v>
      </c>
      <c r="AA36" s="22"/>
      <c r="AC36" s="5">
        <f t="shared" si="3"/>
        <v>0</v>
      </c>
      <c r="AD36" s="25">
        <v>5</v>
      </c>
      <c r="AE36" s="25"/>
      <c r="AF36" s="3">
        <f t="shared" si="31"/>
        <v>0</v>
      </c>
      <c r="AG36" s="3">
        <f t="shared" si="32"/>
        <v>0</v>
      </c>
      <c r="AH36" s="27"/>
      <c r="AI36" s="28"/>
    </row>
    <row r="37" spans="1:35" ht="15" customHeight="1">
      <c r="A37" s="5" t="str">
        <f t="shared" si="14"/>
        <v>Scarlett  Owen</v>
      </c>
      <c r="B37" s="25">
        <v>4</v>
      </c>
      <c r="C37" s="25">
        <v>61</v>
      </c>
      <c r="D37" s="3" t="str">
        <f t="shared" si="33"/>
        <v>Scarlett  Owen</v>
      </c>
      <c r="E37" s="3" t="str">
        <f t="shared" si="34"/>
        <v>Heathfield</v>
      </c>
      <c r="F37" s="26">
        <v>27.3</v>
      </c>
      <c r="H37" s="5">
        <f t="shared" si="0"/>
        <v>0</v>
      </c>
      <c r="I37" s="20">
        <v>16</v>
      </c>
      <c r="J37" s="21"/>
      <c r="K37" s="3">
        <f t="shared" si="23"/>
        <v>0</v>
      </c>
      <c r="L37" s="3">
        <f t="shared" si="24"/>
        <v>0</v>
      </c>
      <c r="M37" s="22"/>
      <c r="O37" s="5">
        <f t="shared" si="1"/>
        <v>0</v>
      </c>
      <c r="P37" s="20">
        <v>16</v>
      </c>
      <c r="Q37" s="21"/>
      <c r="R37" s="3">
        <f t="shared" si="25"/>
        <v>0</v>
      </c>
      <c r="S37" s="3">
        <f t="shared" si="26"/>
        <v>0</v>
      </c>
      <c r="T37" s="22"/>
      <c r="V37" s="5">
        <f t="shared" si="2"/>
        <v>0</v>
      </c>
      <c r="W37" s="20">
        <v>16</v>
      </c>
      <c r="X37" s="21"/>
      <c r="Y37" s="3">
        <f t="shared" si="27"/>
        <v>0</v>
      </c>
      <c r="Z37" s="3">
        <f t="shared" si="28"/>
        <v>0</v>
      </c>
      <c r="AA37" s="22"/>
      <c r="AC37" s="5">
        <f t="shared" si="3"/>
        <v>0</v>
      </c>
      <c r="AD37" s="25">
        <v>6</v>
      </c>
      <c r="AE37" s="25"/>
      <c r="AF37" s="3">
        <f t="shared" si="31"/>
        <v>0</v>
      </c>
      <c r="AG37" s="3">
        <f t="shared" si="32"/>
        <v>0</v>
      </c>
      <c r="AH37" s="27"/>
      <c r="AI37" s="28"/>
    </row>
    <row r="38" spans="1:35" ht="15" customHeight="1">
      <c r="A38" s="5">
        <f t="shared" si="14"/>
        <v>0</v>
      </c>
      <c r="B38" s="25">
        <v>5</v>
      </c>
      <c r="C38" s="25"/>
      <c r="D38" s="3">
        <f t="shared" si="33"/>
        <v>0</v>
      </c>
      <c r="E38" s="3">
        <f t="shared" si="34"/>
        <v>0</v>
      </c>
      <c r="F38" s="26"/>
      <c r="H38" s="5">
        <f t="shared" si="0"/>
        <v>0</v>
      </c>
      <c r="I38" s="35"/>
      <c r="J38" s="36"/>
      <c r="K38" s="2"/>
      <c r="L38" s="2"/>
      <c r="M38" s="37"/>
      <c r="O38" s="5">
        <f t="shared" si="1"/>
        <v>0</v>
      </c>
      <c r="P38" s="35"/>
      <c r="Q38" s="36"/>
      <c r="R38" s="2"/>
      <c r="S38" s="2"/>
      <c r="T38" s="37"/>
      <c r="V38" s="5">
        <f t="shared" si="2"/>
        <v>0</v>
      </c>
      <c r="W38" s="35"/>
      <c r="X38" s="36"/>
      <c r="Y38" s="2"/>
      <c r="Z38" s="2"/>
      <c r="AA38" s="37"/>
      <c r="AC38" s="5">
        <f t="shared" si="3"/>
        <v>0</v>
      </c>
      <c r="AD38" s="25">
        <v>7</v>
      </c>
      <c r="AE38" s="25"/>
      <c r="AF38" s="3">
        <f t="shared" si="31"/>
        <v>0</v>
      </c>
      <c r="AG38" s="3">
        <f t="shared" si="32"/>
        <v>0</v>
      </c>
      <c r="AH38" s="27"/>
      <c r="AI38" s="28"/>
    </row>
    <row r="39" spans="1:35" ht="15" customHeight="1">
      <c r="A39" s="5">
        <f t="shared" si="14"/>
        <v>0</v>
      </c>
      <c r="B39" s="25">
        <v>6</v>
      </c>
      <c r="C39" s="25"/>
      <c r="D39" s="3">
        <f t="shared" si="33"/>
        <v>0</v>
      </c>
      <c r="E39" s="3">
        <f t="shared" si="34"/>
        <v>0</v>
      </c>
      <c r="F39" s="26"/>
      <c r="H39" s="5">
        <f t="shared" si="0"/>
        <v>0</v>
      </c>
      <c r="I39" s="35"/>
      <c r="J39" s="36"/>
      <c r="K39" s="2"/>
      <c r="L39" s="2"/>
      <c r="M39" s="37"/>
      <c r="O39" s="5">
        <f t="shared" si="1"/>
        <v>0</v>
      </c>
      <c r="P39" s="35"/>
      <c r="Q39" s="36"/>
      <c r="R39" s="2"/>
      <c r="S39" s="2"/>
      <c r="T39" s="37"/>
      <c r="V39" s="5">
        <f t="shared" si="2"/>
        <v>0</v>
      </c>
      <c r="W39" s="35"/>
      <c r="X39" s="36"/>
      <c r="Y39" s="2"/>
      <c r="Z39" s="2"/>
      <c r="AA39" s="37"/>
      <c r="AC39" s="5">
        <f t="shared" si="3"/>
        <v>0</v>
      </c>
      <c r="AD39" s="25">
        <v>8</v>
      </c>
      <c r="AE39" s="25"/>
      <c r="AF39" s="3">
        <f t="shared" si="31"/>
        <v>0</v>
      </c>
      <c r="AG39" s="3">
        <f t="shared" si="32"/>
        <v>0</v>
      </c>
      <c r="AH39" s="27"/>
      <c r="AI39" s="28"/>
    </row>
    <row r="40" spans="1:35" ht="15" customHeight="1">
      <c r="A40" s="5">
        <f t="shared" si="14"/>
        <v>0</v>
      </c>
      <c r="B40" s="25">
        <v>7</v>
      </c>
      <c r="C40" s="25"/>
      <c r="D40" s="3">
        <f t="shared" si="33"/>
        <v>0</v>
      </c>
      <c r="E40" s="3">
        <f t="shared" si="34"/>
        <v>0</v>
      </c>
      <c r="F40" s="26"/>
      <c r="H40" s="5">
        <f t="shared" si="0"/>
        <v>0</v>
      </c>
      <c r="I40" s="35"/>
      <c r="J40" s="36"/>
      <c r="K40" s="2"/>
      <c r="L40" s="2"/>
      <c r="M40" s="37"/>
      <c r="O40" s="5">
        <f t="shared" si="1"/>
        <v>0</v>
      </c>
      <c r="P40" s="35"/>
      <c r="Q40" s="36"/>
      <c r="R40" s="2"/>
      <c r="S40" s="2"/>
      <c r="T40" s="37"/>
      <c r="V40" s="5">
        <f t="shared" si="2"/>
        <v>0</v>
      </c>
      <c r="W40" s="35"/>
      <c r="X40" s="36"/>
      <c r="Y40" s="2"/>
      <c r="Z40" s="2"/>
      <c r="AA40" s="37"/>
      <c r="AC40" s="5">
        <f t="shared" si="3"/>
        <v>0</v>
      </c>
      <c r="AD40" s="25">
        <v>9</v>
      </c>
      <c r="AE40" s="18"/>
      <c r="AF40" s="3">
        <f t="shared" si="31"/>
        <v>0</v>
      </c>
      <c r="AG40" s="3">
        <f t="shared" si="32"/>
        <v>0</v>
      </c>
      <c r="AH40" s="23"/>
      <c r="AI40" s="28"/>
    </row>
    <row r="41" spans="1:35" ht="15" customHeight="1">
      <c r="A41" s="5">
        <f t="shared" si="14"/>
        <v>0</v>
      </c>
      <c r="B41" s="25">
        <v>8</v>
      </c>
      <c r="C41" s="25"/>
      <c r="D41" s="3">
        <f t="shared" si="33"/>
        <v>0</v>
      </c>
      <c r="E41" s="3">
        <f t="shared" si="34"/>
        <v>0</v>
      </c>
      <c r="F41" s="26"/>
      <c r="H41" s="5">
        <f t="shared" si="0"/>
        <v>0</v>
      </c>
      <c r="I41" s="35"/>
      <c r="J41" s="36"/>
      <c r="K41" s="2"/>
      <c r="L41" s="2"/>
      <c r="M41" s="37"/>
      <c r="O41" s="5">
        <f t="shared" si="1"/>
        <v>0</v>
      </c>
      <c r="P41" s="35"/>
      <c r="Q41" s="36"/>
      <c r="R41" s="2"/>
      <c r="S41" s="2"/>
      <c r="T41" s="37"/>
      <c r="V41" s="5">
        <f t="shared" si="2"/>
        <v>0</v>
      </c>
      <c r="W41" s="35"/>
      <c r="X41" s="36"/>
      <c r="Y41" s="2"/>
      <c r="Z41" s="2"/>
      <c r="AA41" s="37"/>
      <c r="AC41" s="5">
        <f t="shared" si="3"/>
        <v>0</v>
      </c>
      <c r="AD41" s="25">
        <v>10</v>
      </c>
      <c r="AE41" s="25"/>
      <c r="AF41" s="3">
        <f t="shared" si="31"/>
        <v>0</v>
      </c>
      <c r="AG41" s="3">
        <f t="shared" si="32"/>
        <v>0</v>
      </c>
      <c r="AH41" s="27"/>
      <c r="AI41" s="28"/>
    </row>
    <row r="42" spans="1:35" ht="15" customHeight="1">
      <c r="A42" s="5">
        <f aca="true" t="shared" si="35" ref="A42:A91">D43</f>
        <v>0</v>
      </c>
      <c r="B42" s="8"/>
      <c r="C42" s="8"/>
      <c r="D42" s="2"/>
      <c r="E42" s="2"/>
      <c r="F42" s="10"/>
      <c r="H42" s="5">
        <f t="shared" si="0"/>
        <v>0</v>
      </c>
      <c r="I42" s="35"/>
      <c r="J42" s="36"/>
      <c r="K42" s="2"/>
      <c r="L42" s="2"/>
      <c r="M42" s="37"/>
      <c r="O42" s="5">
        <f t="shared" si="1"/>
        <v>0</v>
      </c>
      <c r="P42" s="35"/>
      <c r="Q42" s="36"/>
      <c r="R42" s="2"/>
      <c r="S42" s="2"/>
      <c r="T42" s="37"/>
      <c r="V42" s="5">
        <f t="shared" si="2"/>
        <v>0</v>
      </c>
      <c r="W42" s="35"/>
      <c r="X42" s="36"/>
      <c r="Y42" s="2"/>
      <c r="Z42" s="2"/>
      <c r="AA42" s="37"/>
      <c r="AC42" s="5">
        <f t="shared" si="3"/>
        <v>0</v>
      </c>
      <c r="AD42" s="25">
        <v>11</v>
      </c>
      <c r="AE42" s="25"/>
      <c r="AF42" s="3">
        <f t="shared" si="31"/>
        <v>0</v>
      </c>
      <c r="AG42" s="3">
        <f t="shared" si="32"/>
        <v>0</v>
      </c>
      <c r="AH42" s="27"/>
      <c r="AI42" s="28"/>
    </row>
    <row r="43" spans="1:35" ht="15" customHeight="1">
      <c r="A43" s="5" t="str">
        <f t="shared" si="35"/>
        <v>Heat 5</v>
      </c>
      <c r="H43" s="5">
        <f t="shared" si="0"/>
        <v>0</v>
      </c>
      <c r="I43" s="34"/>
      <c r="L43" s="31"/>
      <c r="O43" s="5">
        <f t="shared" si="1"/>
        <v>0</v>
      </c>
      <c r="P43" s="34"/>
      <c r="Q43" s="30"/>
      <c r="R43" s="31"/>
      <c r="S43" s="31"/>
      <c r="T43" s="11"/>
      <c r="V43" s="5">
        <f t="shared" si="2"/>
        <v>0</v>
      </c>
      <c r="W43" s="34"/>
      <c r="X43" s="30"/>
      <c r="Y43" s="31"/>
      <c r="Z43" s="31"/>
      <c r="AA43" s="11"/>
      <c r="AC43" s="5">
        <f t="shared" si="3"/>
        <v>0</v>
      </c>
      <c r="AD43" s="25">
        <v>12</v>
      </c>
      <c r="AE43" s="25"/>
      <c r="AF43" s="3">
        <f t="shared" si="31"/>
        <v>0</v>
      </c>
      <c r="AG43" s="3">
        <f t="shared" si="32"/>
        <v>0</v>
      </c>
      <c r="AH43" s="27"/>
      <c r="AI43" s="28"/>
    </row>
    <row r="44" spans="1:35" ht="15" customHeight="1">
      <c r="A44" s="5">
        <f t="shared" si="35"/>
        <v>0</v>
      </c>
      <c r="B44" s="12" t="s">
        <v>155</v>
      </c>
      <c r="C44" s="13" t="s">
        <v>114</v>
      </c>
      <c r="D44" s="14" t="s">
        <v>25</v>
      </c>
      <c r="E44" s="14"/>
      <c r="F44" s="15"/>
      <c r="H44" s="5" t="str">
        <f t="shared" si="0"/>
        <v>Pool 2</v>
      </c>
      <c r="I44" s="12" t="s">
        <v>155</v>
      </c>
      <c r="J44" s="13" t="s">
        <v>15</v>
      </c>
      <c r="K44" s="12" t="s">
        <v>26</v>
      </c>
      <c r="L44" s="13" t="s">
        <v>17</v>
      </c>
      <c r="M44" s="15"/>
      <c r="O44" s="5" t="str">
        <f t="shared" si="1"/>
        <v>Pool 2</v>
      </c>
      <c r="P44" s="12" t="s">
        <v>155</v>
      </c>
      <c r="Q44" s="13" t="s">
        <v>18</v>
      </c>
      <c r="R44" s="12" t="s">
        <v>26</v>
      </c>
      <c r="S44" s="13" t="s">
        <v>17</v>
      </c>
      <c r="T44" s="15"/>
      <c r="V44" s="5" t="str">
        <f t="shared" si="2"/>
        <v>Pool 2</v>
      </c>
      <c r="W44" s="12" t="s">
        <v>155</v>
      </c>
      <c r="X44" s="13" t="s">
        <v>19</v>
      </c>
      <c r="Y44" s="12" t="s">
        <v>26</v>
      </c>
      <c r="Z44" s="13" t="s">
        <v>17</v>
      </c>
      <c r="AA44" s="15"/>
      <c r="AC44" s="5">
        <f t="shared" si="3"/>
      </c>
      <c r="AD44" s="8"/>
      <c r="AE44" s="8"/>
      <c r="AF44" s="4">
        <f>IF(OR($C71=0,$C71=""),"",VLOOKUP($C71,U17_Girls,3,FALSE))</f>
      </c>
      <c r="AG44" s="4">
        <f>IF(OR($C71=0,$C71=""),"",VLOOKUP($C71,U17_Girls,2,FALSE))</f>
      </c>
      <c r="AH44" s="32"/>
      <c r="AI44" s="11"/>
    </row>
    <row r="45" spans="1:35" ht="15" customHeight="1">
      <c r="A45" s="5">
        <f t="shared" si="35"/>
        <v>0</v>
      </c>
      <c r="B45" s="18">
        <v>1</v>
      </c>
      <c r="C45" s="18"/>
      <c r="D45" s="3">
        <f aca="true" t="shared" si="36" ref="D45:D52">_xlfn.IFERROR(VLOOKUP($C45,U17_Girls,2,FALSE),0)</f>
        <v>0</v>
      </c>
      <c r="E45" s="3">
        <f aca="true" t="shared" si="37" ref="E45:E52">_xlfn.IFERROR(VLOOKUP($C45,U17_Girls,3,FALSE),0)</f>
        <v>0</v>
      </c>
      <c r="F45" s="19"/>
      <c r="H45" s="5" t="str">
        <f t="shared" si="0"/>
        <v>Calia  Logan Griffin</v>
      </c>
      <c r="I45" s="20">
        <v>1</v>
      </c>
      <c r="J45" s="21">
        <v>60</v>
      </c>
      <c r="K45" s="3" t="str">
        <f aca="true" t="shared" si="38" ref="K45:K55">_xlfn.IFERROR(VLOOKUP($J45,U17_Girls,2,FALSE),0)</f>
        <v>Calia  Logan Griffin</v>
      </c>
      <c r="L45" s="3" t="str">
        <f aca="true" t="shared" si="39" ref="L45:L55">_xlfn.IFERROR(VLOOKUP($J45,U17_Girls,3,FALSE),0)</f>
        <v>Heathfield</v>
      </c>
      <c r="M45" s="22">
        <v>1.36</v>
      </c>
      <c r="O45" s="5" t="str">
        <f t="shared" si="1"/>
        <v>Romy  Nolan</v>
      </c>
      <c r="P45" s="20">
        <v>1</v>
      </c>
      <c r="Q45" s="21">
        <v>74</v>
      </c>
      <c r="R45" s="3" t="str">
        <f aca="true" t="shared" si="40" ref="R45:R55">_xlfn.IFERROR(VLOOKUP($Q45,U17_Girls,2,FALSE),0)</f>
        <v>Romy  Nolan</v>
      </c>
      <c r="S45" s="3" t="str">
        <f aca="true" t="shared" si="41" ref="S45:S55">_xlfn.IFERROR(VLOOKUP($Q45,U17_Girls,3,FALSE),0)</f>
        <v>Piggott</v>
      </c>
      <c r="T45" s="22">
        <v>4.09</v>
      </c>
      <c r="V45" s="5" t="str">
        <f t="shared" si="2"/>
        <v>Libby Doyle</v>
      </c>
      <c r="W45" s="20">
        <v>1</v>
      </c>
      <c r="X45" s="21">
        <v>75</v>
      </c>
      <c r="Y45" s="3" t="str">
        <f aca="true" t="shared" si="42" ref="Y45:Y55">_xlfn.IFERROR(VLOOKUP($X45,U17_Girls,2,FALSE),0)</f>
        <v>Libby Doyle</v>
      </c>
      <c r="Z45" s="3" t="str">
        <f aca="true" t="shared" si="43" ref="Z45:Z55">_xlfn.IFERROR(VLOOKUP($X45,U17_Girls,3,FALSE),0)</f>
        <v>Charters</v>
      </c>
      <c r="AA45" s="22">
        <v>8.47</v>
      </c>
      <c r="AC45" s="5" t="str">
        <f t="shared" si="3"/>
        <v>Heat 4</v>
      </c>
      <c r="AD45" s="16" t="s">
        <v>155</v>
      </c>
      <c r="AE45" s="14" t="s">
        <v>20</v>
      </c>
      <c r="AF45" s="14" t="s">
        <v>24</v>
      </c>
      <c r="AG45" s="14"/>
      <c r="AH45" s="33"/>
      <c r="AI45" s="17"/>
    </row>
    <row r="46" spans="1:35" ht="15" customHeight="1">
      <c r="A46" s="5">
        <f t="shared" si="35"/>
        <v>0</v>
      </c>
      <c r="B46" s="25">
        <v>2</v>
      </c>
      <c r="C46" s="25"/>
      <c r="D46" s="3">
        <f t="shared" si="36"/>
        <v>0</v>
      </c>
      <c r="E46" s="3">
        <f t="shared" si="37"/>
        <v>0</v>
      </c>
      <c r="F46" s="26"/>
      <c r="H46" s="5" t="str">
        <f t="shared" si="0"/>
        <v>Libby Doyle</v>
      </c>
      <c r="I46" s="20">
        <v>2</v>
      </c>
      <c r="J46" s="21">
        <v>75</v>
      </c>
      <c r="K46" s="3" t="str">
        <f t="shared" si="38"/>
        <v>Libby Doyle</v>
      </c>
      <c r="L46" s="3" t="str">
        <f t="shared" si="39"/>
        <v>Charters</v>
      </c>
      <c r="M46" s="22">
        <v>1.36</v>
      </c>
      <c r="O46" s="5" t="str">
        <f t="shared" si="1"/>
        <v>Havana Sale</v>
      </c>
      <c r="P46" s="20">
        <v>2</v>
      </c>
      <c r="Q46" s="21">
        <v>63</v>
      </c>
      <c r="R46" s="3" t="str">
        <f t="shared" si="40"/>
        <v>Havana Sale</v>
      </c>
      <c r="S46" s="3" t="str">
        <f t="shared" si="41"/>
        <v>Holyport College</v>
      </c>
      <c r="T46" s="22">
        <v>4.07</v>
      </c>
      <c r="V46" s="5" t="str">
        <f t="shared" si="2"/>
        <v>Calia  Logan Griffin</v>
      </c>
      <c r="W46" s="20">
        <v>2</v>
      </c>
      <c r="X46" s="21">
        <v>60</v>
      </c>
      <c r="Y46" s="3" t="str">
        <f t="shared" si="42"/>
        <v>Calia  Logan Griffin</v>
      </c>
      <c r="Z46" s="3" t="str">
        <f t="shared" si="43"/>
        <v>Heathfield</v>
      </c>
      <c r="AA46" s="22">
        <v>8.04</v>
      </c>
      <c r="AC46" s="5">
        <f t="shared" si="3"/>
        <v>0</v>
      </c>
      <c r="AD46" s="18">
        <v>1</v>
      </c>
      <c r="AE46" s="18"/>
      <c r="AF46" s="3">
        <f aca="true" t="shared" si="44" ref="AF46:AF57">_xlfn.IFERROR(VLOOKUP($AE46,U17_Girls,2,FALSE),0)</f>
        <v>0</v>
      </c>
      <c r="AG46" s="3">
        <f aca="true" t="shared" si="45" ref="AG46:AG57">_xlfn.IFERROR(VLOOKUP($AE46,U17_Girls,3,FALSE),0)</f>
        <v>0</v>
      </c>
      <c r="AH46" s="23"/>
      <c r="AI46" s="28"/>
    </row>
    <row r="47" spans="1:35" ht="15" customHeight="1">
      <c r="A47" s="5">
        <f t="shared" si="35"/>
        <v>0</v>
      </c>
      <c r="B47" s="25">
        <v>3</v>
      </c>
      <c r="C47" s="25"/>
      <c r="D47" s="3">
        <f t="shared" si="36"/>
        <v>0</v>
      </c>
      <c r="E47" s="3">
        <f t="shared" si="37"/>
        <v>0</v>
      </c>
      <c r="F47" s="26"/>
      <c r="H47" s="5" t="str">
        <f t="shared" si="0"/>
        <v>Scarlett  O'Connor</v>
      </c>
      <c r="I47" s="20">
        <v>3</v>
      </c>
      <c r="J47" s="21">
        <v>52</v>
      </c>
      <c r="K47" s="3" t="str">
        <f t="shared" si="38"/>
        <v>Scarlett  O'Connor</v>
      </c>
      <c r="L47" s="3" t="str">
        <f t="shared" si="39"/>
        <v>Denefield</v>
      </c>
      <c r="M47" s="22">
        <v>1.3</v>
      </c>
      <c r="O47" s="5" t="str">
        <f t="shared" si="1"/>
        <v>Libby Doyle</v>
      </c>
      <c r="P47" s="20">
        <v>3</v>
      </c>
      <c r="Q47" s="21">
        <v>75</v>
      </c>
      <c r="R47" s="3" t="str">
        <f t="shared" si="40"/>
        <v>Libby Doyle</v>
      </c>
      <c r="S47" s="3" t="str">
        <f t="shared" si="41"/>
        <v>Charters</v>
      </c>
      <c r="T47" s="22">
        <v>3.88</v>
      </c>
      <c r="V47" s="5" t="str">
        <f t="shared" si="2"/>
        <v>Poppy Wessely</v>
      </c>
      <c r="W47" s="20">
        <v>3</v>
      </c>
      <c r="X47" s="21">
        <v>59</v>
      </c>
      <c r="Y47" s="3" t="str">
        <f t="shared" si="42"/>
        <v>Poppy Wessely</v>
      </c>
      <c r="Z47" s="3" t="str">
        <f t="shared" si="43"/>
        <v>Downe House</v>
      </c>
      <c r="AA47" s="22">
        <v>8.02</v>
      </c>
      <c r="AC47" s="5">
        <f t="shared" si="3"/>
        <v>0</v>
      </c>
      <c r="AD47" s="25">
        <v>2</v>
      </c>
      <c r="AE47" s="25"/>
      <c r="AF47" s="3">
        <f t="shared" si="44"/>
        <v>0</v>
      </c>
      <c r="AG47" s="3">
        <f t="shared" si="45"/>
        <v>0</v>
      </c>
      <c r="AH47" s="27"/>
      <c r="AI47" s="28"/>
    </row>
    <row r="48" spans="1:35" ht="15" customHeight="1">
      <c r="A48" s="5">
        <f t="shared" si="35"/>
        <v>0</v>
      </c>
      <c r="B48" s="25">
        <v>4</v>
      </c>
      <c r="C48" s="25"/>
      <c r="D48" s="3">
        <f t="shared" si="36"/>
        <v>0</v>
      </c>
      <c r="E48" s="3">
        <f t="shared" si="37"/>
        <v>0</v>
      </c>
      <c r="F48" s="26"/>
      <c r="H48" s="5" t="str">
        <f t="shared" si="0"/>
        <v>Eloise Sparks</v>
      </c>
      <c r="I48" s="20">
        <v>4</v>
      </c>
      <c r="J48" s="21">
        <v>70</v>
      </c>
      <c r="K48" s="3" t="str">
        <f t="shared" si="38"/>
        <v>Eloise Sparks</v>
      </c>
      <c r="L48" s="3" t="str">
        <f t="shared" si="39"/>
        <v>Kennet</v>
      </c>
      <c r="M48" s="22">
        <v>1.3</v>
      </c>
      <c r="O48" s="5" t="str">
        <f t="shared" si="1"/>
        <v>Maya Jani</v>
      </c>
      <c r="P48" s="20">
        <v>4</v>
      </c>
      <c r="Q48" s="21">
        <v>55</v>
      </c>
      <c r="R48" s="3" t="str">
        <f t="shared" si="40"/>
        <v>Maya Jani</v>
      </c>
      <c r="S48" s="3" t="str">
        <f t="shared" si="41"/>
        <v>The Abbey</v>
      </c>
      <c r="T48" s="22">
        <v>3.82</v>
      </c>
      <c r="V48" s="5" t="str">
        <f t="shared" si="2"/>
        <v>Scarlett  O'Connor</v>
      </c>
      <c r="W48" s="20">
        <v>4</v>
      </c>
      <c r="X48" s="21">
        <v>52</v>
      </c>
      <c r="Y48" s="3" t="str">
        <f t="shared" si="42"/>
        <v>Scarlett  O'Connor</v>
      </c>
      <c r="Z48" s="3" t="str">
        <f t="shared" si="43"/>
        <v>Denefield</v>
      </c>
      <c r="AA48" s="22">
        <v>7.29</v>
      </c>
      <c r="AC48" s="5">
        <f t="shared" si="3"/>
        <v>0</v>
      </c>
      <c r="AD48" s="25">
        <v>3</v>
      </c>
      <c r="AE48" s="25"/>
      <c r="AF48" s="3">
        <f t="shared" si="44"/>
        <v>0</v>
      </c>
      <c r="AG48" s="3">
        <f t="shared" si="45"/>
        <v>0</v>
      </c>
      <c r="AH48" s="27"/>
      <c r="AI48" s="28"/>
    </row>
    <row r="49" spans="1:35" ht="15" customHeight="1">
      <c r="A49" s="5">
        <f t="shared" si="35"/>
        <v>0</v>
      </c>
      <c r="B49" s="25">
        <v>5</v>
      </c>
      <c r="C49" s="25"/>
      <c r="D49" s="3">
        <f t="shared" si="36"/>
        <v>0</v>
      </c>
      <c r="E49" s="3">
        <f t="shared" si="37"/>
        <v>0</v>
      </c>
      <c r="F49" s="26"/>
      <c r="H49" s="5" t="str">
        <f t="shared" si="0"/>
        <v>Maya Jani</v>
      </c>
      <c r="I49" s="20">
        <v>5</v>
      </c>
      <c r="J49" s="21">
        <v>55</v>
      </c>
      <c r="K49" s="3" t="str">
        <f t="shared" si="38"/>
        <v>Maya Jani</v>
      </c>
      <c r="L49" s="3" t="str">
        <f t="shared" si="39"/>
        <v>The Abbey</v>
      </c>
      <c r="M49" s="22">
        <v>1.24</v>
      </c>
      <c r="O49" s="5" t="str">
        <f t="shared" si="1"/>
        <v>Calia  Logan Griffin</v>
      </c>
      <c r="P49" s="20">
        <v>5</v>
      </c>
      <c r="Q49" s="21">
        <v>60</v>
      </c>
      <c r="R49" s="3" t="str">
        <f t="shared" si="40"/>
        <v>Calia  Logan Griffin</v>
      </c>
      <c r="S49" s="3" t="str">
        <f t="shared" si="41"/>
        <v>Heathfield</v>
      </c>
      <c r="T49" s="22">
        <v>3.79</v>
      </c>
      <c r="V49" s="5" t="str">
        <f t="shared" si="2"/>
        <v>Eloise Sparks</v>
      </c>
      <c r="W49" s="20">
        <v>5</v>
      </c>
      <c r="X49" s="21">
        <v>70</v>
      </c>
      <c r="Y49" s="3" t="str">
        <f t="shared" si="42"/>
        <v>Eloise Sparks</v>
      </c>
      <c r="Z49" s="3" t="str">
        <f t="shared" si="43"/>
        <v>Kennet</v>
      </c>
      <c r="AA49" s="22">
        <v>6.57</v>
      </c>
      <c r="AC49" s="5">
        <f t="shared" si="3"/>
        <v>0</v>
      </c>
      <c r="AD49" s="25">
        <v>4</v>
      </c>
      <c r="AE49" s="25"/>
      <c r="AF49" s="3">
        <f t="shared" si="44"/>
        <v>0</v>
      </c>
      <c r="AG49" s="3">
        <f t="shared" si="45"/>
        <v>0</v>
      </c>
      <c r="AH49" s="27"/>
      <c r="AI49" s="28"/>
    </row>
    <row r="50" spans="1:35" ht="15" customHeight="1">
      <c r="A50" s="5">
        <f t="shared" si="35"/>
        <v>0</v>
      </c>
      <c r="B50" s="25">
        <v>6</v>
      </c>
      <c r="C50" s="25"/>
      <c r="D50" s="3">
        <f t="shared" si="36"/>
        <v>0</v>
      </c>
      <c r="E50" s="3">
        <f t="shared" si="37"/>
        <v>0</v>
      </c>
      <c r="F50" s="26"/>
      <c r="H50" s="5" t="str">
        <f t="shared" si="0"/>
        <v>Poppy Wessely</v>
      </c>
      <c r="I50" s="20">
        <v>6</v>
      </c>
      <c r="J50" s="21">
        <v>59</v>
      </c>
      <c r="K50" s="3" t="str">
        <f t="shared" si="38"/>
        <v>Poppy Wessely</v>
      </c>
      <c r="L50" s="3" t="str">
        <f t="shared" si="39"/>
        <v>Downe House</v>
      </c>
      <c r="M50" s="22">
        <v>1.24</v>
      </c>
      <c r="O50" s="5" t="str">
        <f t="shared" si="1"/>
        <v>Eloise Sparks</v>
      </c>
      <c r="P50" s="20">
        <v>6</v>
      </c>
      <c r="Q50" s="21">
        <v>70</v>
      </c>
      <c r="R50" s="3" t="str">
        <f t="shared" si="40"/>
        <v>Eloise Sparks</v>
      </c>
      <c r="S50" s="3" t="str">
        <f t="shared" si="41"/>
        <v>Kennet</v>
      </c>
      <c r="T50" s="22">
        <v>3.7</v>
      </c>
      <c r="V50" s="5" t="str">
        <f t="shared" si="2"/>
        <v>Havana Sale</v>
      </c>
      <c r="W50" s="20">
        <v>6</v>
      </c>
      <c r="X50" s="21">
        <v>63</v>
      </c>
      <c r="Y50" s="3" t="str">
        <f t="shared" si="42"/>
        <v>Havana Sale</v>
      </c>
      <c r="Z50" s="3" t="str">
        <f t="shared" si="43"/>
        <v>Holyport College</v>
      </c>
      <c r="AA50" s="22">
        <v>6.27</v>
      </c>
      <c r="AC50" s="5">
        <f t="shared" si="3"/>
        <v>0</v>
      </c>
      <c r="AD50" s="25">
        <v>5</v>
      </c>
      <c r="AE50" s="25"/>
      <c r="AF50" s="3">
        <f t="shared" si="44"/>
        <v>0</v>
      </c>
      <c r="AG50" s="3">
        <f t="shared" si="45"/>
        <v>0</v>
      </c>
      <c r="AH50" s="27"/>
      <c r="AI50" s="28"/>
    </row>
    <row r="51" spans="1:35" ht="15" customHeight="1">
      <c r="A51" s="5">
        <f t="shared" si="35"/>
        <v>0</v>
      </c>
      <c r="B51" s="25">
        <v>7</v>
      </c>
      <c r="C51" s="25"/>
      <c r="D51" s="3">
        <f t="shared" si="36"/>
        <v>0</v>
      </c>
      <c r="E51" s="3">
        <f t="shared" si="37"/>
        <v>0</v>
      </c>
      <c r="F51" s="26"/>
      <c r="H51" s="5" t="str">
        <f t="shared" si="0"/>
        <v>Romy  Nolan</v>
      </c>
      <c r="I51" s="20">
        <v>7</v>
      </c>
      <c r="J51" s="21">
        <v>74</v>
      </c>
      <c r="K51" s="3" t="str">
        <f t="shared" si="38"/>
        <v>Romy  Nolan</v>
      </c>
      <c r="L51" s="3" t="str">
        <f t="shared" si="39"/>
        <v>Piggott</v>
      </c>
      <c r="M51" s="22">
        <v>1.18</v>
      </c>
      <c r="O51" s="5" t="str">
        <f t="shared" si="1"/>
        <v>Scarlett  O'Connor</v>
      </c>
      <c r="P51" s="20">
        <v>7</v>
      </c>
      <c r="Q51" s="21">
        <v>52</v>
      </c>
      <c r="R51" s="3" t="str">
        <f t="shared" si="40"/>
        <v>Scarlett  O'Connor</v>
      </c>
      <c r="S51" s="3" t="str">
        <f t="shared" si="41"/>
        <v>Denefield</v>
      </c>
      <c r="T51" s="22">
        <v>3.67</v>
      </c>
      <c r="V51" s="5" t="str">
        <f t="shared" si="2"/>
        <v>Maya Jani</v>
      </c>
      <c r="W51" s="20">
        <v>7</v>
      </c>
      <c r="X51" s="21">
        <v>55</v>
      </c>
      <c r="Y51" s="3" t="str">
        <f t="shared" si="42"/>
        <v>Maya Jani</v>
      </c>
      <c r="Z51" s="3" t="str">
        <f t="shared" si="43"/>
        <v>The Abbey</v>
      </c>
      <c r="AA51" s="22">
        <v>6.01</v>
      </c>
      <c r="AC51" s="5">
        <f t="shared" si="3"/>
        <v>0</v>
      </c>
      <c r="AD51" s="25">
        <v>6</v>
      </c>
      <c r="AE51" s="25"/>
      <c r="AF51" s="3">
        <f t="shared" si="44"/>
        <v>0</v>
      </c>
      <c r="AG51" s="3">
        <f t="shared" si="45"/>
        <v>0</v>
      </c>
      <c r="AH51" s="27"/>
      <c r="AI51" s="28"/>
    </row>
    <row r="52" spans="1:35" ht="15" customHeight="1">
      <c r="A52" s="5">
        <f t="shared" si="35"/>
        <v>0</v>
      </c>
      <c r="B52" s="25">
        <v>8</v>
      </c>
      <c r="C52" s="25"/>
      <c r="D52" s="3">
        <f t="shared" si="36"/>
        <v>0</v>
      </c>
      <c r="E52" s="3">
        <f t="shared" si="37"/>
        <v>0</v>
      </c>
      <c r="F52" s="26"/>
      <c r="H52" s="5" t="str">
        <f t="shared" si="0"/>
        <v>Havana Sale</v>
      </c>
      <c r="I52" s="20">
        <v>8</v>
      </c>
      <c r="J52" s="21">
        <v>63</v>
      </c>
      <c r="K52" s="3" t="str">
        <f t="shared" si="38"/>
        <v>Havana Sale</v>
      </c>
      <c r="L52" s="3" t="str">
        <f t="shared" si="39"/>
        <v>Holyport College</v>
      </c>
      <c r="M52" s="22">
        <v>1.15</v>
      </c>
      <c r="O52" s="5" t="str">
        <f t="shared" si="1"/>
        <v>Poppy Wessely</v>
      </c>
      <c r="P52" s="20">
        <v>8</v>
      </c>
      <c r="Q52" s="21">
        <v>59</v>
      </c>
      <c r="R52" s="3" t="str">
        <f t="shared" si="40"/>
        <v>Poppy Wessely</v>
      </c>
      <c r="S52" s="3" t="str">
        <f t="shared" si="41"/>
        <v>Downe House</v>
      </c>
      <c r="T52" s="22">
        <v>3.45</v>
      </c>
      <c r="V52" s="5" t="str">
        <f t="shared" si="2"/>
        <v>Romy  Nolan</v>
      </c>
      <c r="W52" s="20">
        <v>8</v>
      </c>
      <c r="X52" s="21">
        <v>74</v>
      </c>
      <c r="Y52" s="3" t="str">
        <f t="shared" si="42"/>
        <v>Romy  Nolan</v>
      </c>
      <c r="Z52" s="3" t="str">
        <f t="shared" si="43"/>
        <v>Piggott</v>
      </c>
      <c r="AA52" s="22">
        <v>5.82</v>
      </c>
      <c r="AC52" s="5">
        <f t="shared" si="3"/>
        <v>0</v>
      </c>
      <c r="AD52" s="25">
        <v>7</v>
      </c>
      <c r="AE52" s="25"/>
      <c r="AF52" s="3">
        <f t="shared" si="44"/>
        <v>0</v>
      </c>
      <c r="AG52" s="3">
        <f t="shared" si="45"/>
        <v>0</v>
      </c>
      <c r="AH52" s="27"/>
      <c r="AI52" s="28"/>
    </row>
    <row r="53" spans="1:35" ht="15" customHeight="1">
      <c r="A53" s="5" t="str">
        <f t="shared" si="35"/>
        <v>Heat 6</v>
      </c>
      <c r="H53" s="5" t="str">
        <f t="shared" si="0"/>
        <v>Cesca Sim</v>
      </c>
      <c r="I53" s="20">
        <v>9</v>
      </c>
      <c r="J53" s="21">
        <v>62</v>
      </c>
      <c r="K53" s="3" t="str">
        <f t="shared" si="38"/>
        <v>Cesca Sim</v>
      </c>
      <c r="L53" s="3" t="str">
        <f t="shared" si="39"/>
        <v>Heathfield</v>
      </c>
      <c r="M53" s="22">
        <v>1.09</v>
      </c>
      <c r="O53" s="5" t="str">
        <f t="shared" si="1"/>
        <v>Cesca Sim</v>
      </c>
      <c r="P53" s="20">
        <v>9</v>
      </c>
      <c r="Q53" s="21">
        <v>62</v>
      </c>
      <c r="R53" s="3" t="str">
        <f t="shared" si="40"/>
        <v>Cesca Sim</v>
      </c>
      <c r="S53" s="3" t="str">
        <f t="shared" si="41"/>
        <v>Heathfield</v>
      </c>
      <c r="T53" s="22">
        <v>3.02</v>
      </c>
      <c r="V53" s="5" t="str">
        <f t="shared" si="2"/>
        <v>Scarlett  Owen</v>
      </c>
      <c r="W53" s="20">
        <v>9</v>
      </c>
      <c r="X53" s="21">
        <v>61</v>
      </c>
      <c r="Y53" s="3" t="str">
        <f t="shared" si="42"/>
        <v>Scarlett  Owen</v>
      </c>
      <c r="Z53" s="3" t="str">
        <f t="shared" si="43"/>
        <v>Heathfield</v>
      </c>
      <c r="AA53" s="22">
        <v>5.33</v>
      </c>
      <c r="AC53" s="5">
        <f t="shared" si="3"/>
        <v>0</v>
      </c>
      <c r="AD53" s="25">
        <v>8</v>
      </c>
      <c r="AE53" s="25"/>
      <c r="AF53" s="3">
        <f t="shared" si="44"/>
        <v>0</v>
      </c>
      <c r="AG53" s="3">
        <f t="shared" si="45"/>
        <v>0</v>
      </c>
      <c r="AH53" s="27"/>
      <c r="AI53" s="28"/>
    </row>
    <row r="54" spans="1:35" ht="15" customHeight="1">
      <c r="A54" s="5">
        <f t="shared" si="35"/>
        <v>0</v>
      </c>
      <c r="B54" s="12" t="s">
        <v>155</v>
      </c>
      <c r="C54" s="13" t="s">
        <v>114</v>
      </c>
      <c r="D54" s="14" t="s">
        <v>27</v>
      </c>
      <c r="E54" s="14"/>
      <c r="F54" s="15"/>
      <c r="H54" s="5" t="str">
        <f t="shared" si="0"/>
        <v>Daisey Weedon</v>
      </c>
      <c r="I54" s="20">
        <v>10</v>
      </c>
      <c r="J54" s="21">
        <v>66</v>
      </c>
      <c r="K54" s="3" t="str">
        <f t="shared" si="38"/>
        <v>Daisey Weedon</v>
      </c>
      <c r="L54" s="3" t="str">
        <f t="shared" si="39"/>
        <v>Holyport College</v>
      </c>
      <c r="M54" s="22">
        <v>1.06</v>
      </c>
      <c r="O54" s="5" t="str">
        <f t="shared" si="1"/>
        <v>Scarlett  Owen</v>
      </c>
      <c r="P54" s="20">
        <v>10</v>
      </c>
      <c r="Q54" s="21">
        <v>61</v>
      </c>
      <c r="R54" s="3" t="str">
        <f t="shared" si="40"/>
        <v>Scarlett  Owen</v>
      </c>
      <c r="S54" s="3" t="str">
        <f t="shared" si="41"/>
        <v>Heathfield</v>
      </c>
      <c r="T54" s="22">
        <v>2.95</v>
      </c>
      <c r="V54" s="5" t="str">
        <f t="shared" si="2"/>
        <v>Cesca Sim</v>
      </c>
      <c r="W54" s="20">
        <v>10</v>
      </c>
      <c r="X54" s="21">
        <v>62</v>
      </c>
      <c r="Y54" s="3" t="str">
        <f t="shared" si="42"/>
        <v>Cesca Sim</v>
      </c>
      <c r="Z54" s="3" t="str">
        <f t="shared" si="43"/>
        <v>Heathfield</v>
      </c>
      <c r="AA54" s="22">
        <v>4.53</v>
      </c>
      <c r="AC54" s="5">
        <f t="shared" si="3"/>
        <v>0</v>
      </c>
      <c r="AD54" s="25">
        <v>9</v>
      </c>
      <c r="AE54" s="18"/>
      <c r="AF54" s="3">
        <f t="shared" si="44"/>
        <v>0</v>
      </c>
      <c r="AG54" s="3">
        <f t="shared" si="45"/>
        <v>0</v>
      </c>
      <c r="AH54" s="23"/>
      <c r="AI54" s="28"/>
    </row>
    <row r="55" spans="1:35" ht="15" customHeight="1">
      <c r="A55" s="5">
        <f t="shared" si="35"/>
        <v>0</v>
      </c>
      <c r="B55" s="18">
        <v>1</v>
      </c>
      <c r="C55" s="18"/>
      <c r="D55" s="3">
        <f aca="true" t="shared" si="46" ref="D55:D62">_xlfn.IFERROR(VLOOKUP($C55,U17_Girls,2,FALSE),0)</f>
        <v>0</v>
      </c>
      <c r="E55" s="3">
        <f aca="true" t="shared" si="47" ref="E55:E62">_xlfn.IFERROR(VLOOKUP($C55,U17_Girls,3,FALSE),0)</f>
        <v>0</v>
      </c>
      <c r="F55" s="19"/>
      <c r="H55" s="5" t="str">
        <f t="shared" si="0"/>
        <v>Scarlett  Owen</v>
      </c>
      <c r="I55" s="20">
        <v>11</v>
      </c>
      <c r="J55" s="21">
        <v>61</v>
      </c>
      <c r="K55" s="3" t="str">
        <f t="shared" si="38"/>
        <v>Scarlett  Owen</v>
      </c>
      <c r="L55" s="3" t="str">
        <f t="shared" si="39"/>
        <v>Heathfield</v>
      </c>
      <c r="M55" s="22">
        <v>1</v>
      </c>
      <c r="O55" s="5" t="str">
        <f t="shared" si="1"/>
        <v>Daisey Weedon</v>
      </c>
      <c r="P55" s="20">
        <v>11</v>
      </c>
      <c r="Q55" s="21">
        <v>66</v>
      </c>
      <c r="R55" s="3" t="str">
        <f t="shared" si="40"/>
        <v>Daisey Weedon</v>
      </c>
      <c r="S55" s="3" t="str">
        <f t="shared" si="41"/>
        <v>Holyport College</v>
      </c>
      <c r="T55" s="22">
        <v>2.9</v>
      </c>
      <c r="V55" s="5" t="str">
        <f t="shared" si="2"/>
        <v>Daisey Weedon</v>
      </c>
      <c r="W55" s="20">
        <v>11</v>
      </c>
      <c r="X55" s="21">
        <v>66</v>
      </c>
      <c r="Y55" s="3" t="str">
        <f t="shared" si="42"/>
        <v>Daisey Weedon</v>
      </c>
      <c r="Z55" s="3" t="str">
        <f t="shared" si="43"/>
        <v>Holyport College</v>
      </c>
      <c r="AA55" s="22">
        <v>4.03</v>
      </c>
      <c r="AC55" s="5">
        <f t="shared" si="3"/>
        <v>0</v>
      </c>
      <c r="AD55" s="25">
        <v>10</v>
      </c>
      <c r="AE55" s="25"/>
      <c r="AF55" s="3">
        <f t="shared" si="44"/>
        <v>0</v>
      </c>
      <c r="AG55" s="3">
        <f t="shared" si="45"/>
        <v>0</v>
      </c>
      <c r="AH55" s="27"/>
      <c r="AI55" s="28"/>
    </row>
    <row r="56" spans="1:35" ht="15" customHeight="1">
      <c r="A56" s="5">
        <f t="shared" si="35"/>
        <v>0</v>
      </c>
      <c r="B56" s="25">
        <v>2</v>
      </c>
      <c r="C56" s="25"/>
      <c r="D56" s="3">
        <f t="shared" si="46"/>
        <v>0</v>
      </c>
      <c r="E56" s="3">
        <f t="shared" si="47"/>
        <v>0</v>
      </c>
      <c r="F56" s="26"/>
      <c r="H56" s="5">
        <f t="shared" si="0"/>
        <v>0</v>
      </c>
      <c r="I56" s="20">
        <v>12</v>
      </c>
      <c r="J56" s="21"/>
      <c r="K56" s="3">
        <f>_xlfn.IFERROR(VLOOKUP($J56,U17_Girls,2,FALSE),0)</f>
        <v>0</v>
      </c>
      <c r="L56" s="3">
        <f>_xlfn.IFERROR(VLOOKUP($J56,U17_Girls,3,FALSE),0)</f>
        <v>0</v>
      </c>
      <c r="M56" s="22"/>
      <c r="O56" s="5">
        <f t="shared" si="1"/>
        <v>0</v>
      </c>
      <c r="P56" s="20">
        <v>12</v>
      </c>
      <c r="Q56" s="21"/>
      <c r="R56" s="3">
        <f>_xlfn.IFERROR(VLOOKUP($Q56,U17_Girls,2,FALSE),0)</f>
        <v>0</v>
      </c>
      <c r="S56" s="3">
        <f>_xlfn.IFERROR(VLOOKUP($Q56,U17_Girls,3,FALSE),0)</f>
        <v>0</v>
      </c>
      <c r="T56" s="22"/>
      <c r="V56" s="5">
        <f t="shared" si="2"/>
        <v>0</v>
      </c>
      <c r="W56" s="20">
        <v>12</v>
      </c>
      <c r="X56" s="21"/>
      <c r="Y56" s="3">
        <f>_xlfn.IFERROR(VLOOKUP($X56,U17_Girls,2,FALSE),0)</f>
        <v>0</v>
      </c>
      <c r="Z56" s="3">
        <f>_xlfn.IFERROR(VLOOKUP($X56,U17_Girls,3,FALSE),0)</f>
        <v>0</v>
      </c>
      <c r="AA56" s="22"/>
      <c r="AC56" s="5">
        <f t="shared" si="3"/>
        <v>0</v>
      </c>
      <c r="AD56" s="25">
        <v>11</v>
      </c>
      <c r="AE56" s="25"/>
      <c r="AF56" s="3">
        <f t="shared" si="44"/>
        <v>0</v>
      </c>
      <c r="AG56" s="3">
        <f t="shared" si="45"/>
        <v>0</v>
      </c>
      <c r="AH56" s="27"/>
      <c r="AI56" s="28"/>
    </row>
    <row r="57" spans="1:35" ht="15" customHeight="1">
      <c r="A57" s="5">
        <f t="shared" si="35"/>
        <v>0</v>
      </c>
      <c r="B57" s="25">
        <v>3</v>
      </c>
      <c r="C57" s="25"/>
      <c r="D57" s="3">
        <f t="shared" si="46"/>
        <v>0</v>
      </c>
      <c r="E57" s="3">
        <f t="shared" si="47"/>
        <v>0</v>
      </c>
      <c r="F57" s="26"/>
      <c r="H57" s="5">
        <f t="shared" si="0"/>
        <v>0</v>
      </c>
      <c r="I57" s="20">
        <v>13</v>
      </c>
      <c r="J57" s="21"/>
      <c r="K57" s="3">
        <f>_xlfn.IFERROR(VLOOKUP($J57,U17_Girls,2,FALSE),0)</f>
        <v>0</v>
      </c>
      <c r="L57" s="3">
        <f>_xlfn.IFERROR(VLOOKUP($J57,U17_Girls,3,FALSE),0)</f>
        <v>0</v>
      </c>
      <c r="M57" s="22"/>
      <c r="O57" s="5">
        <f t="shared" si="1"/>
        <v>0</v>
      </c>
      <c r="P57" s="20">
        <v>13</v>
      </c>
      <c r="Q57" s="21"/>
      <c r="R57" s="3">
        <f>_xlfn.IFERROR(VLOOKUP($Q57,U17_Girls,2,FALSE),0)</f>
        <v>0</v>
      </c>
      <c r="S57" s="3">
        <f>_xlfn.IFERROR(VLOOKUP($Q57,U17_Girls,3,FALSE),0)</f>
        <v>0</v>
      </c>
      <c r="T57" s="22"/>
      <c r="V57" s="5">
        <f t="shared" si="2"/>
        <v>0</v>
      </c>
      <c r="W57" s="20">
        <v>13</v>
      </c>
      <c r="X57" s="21"/>
      <c r="Y57" s="3">
        <f>_xlfn.IFERROR(VLOOKUP($X57,U17_Girls,2,FALSE),0)</f>
        <v>0</v>
      </c>
      <c r="Z57" s="3">
        <f>_xlfn.IFERROR(VLOOKUP($X57,U17_Girls,3,FALSE),0)</f>
        <v>0</v>
      </c>
      <c r="AA57" s="22"/>
      <c r="AC57" s="5">
        <f t="shared" si="3"/>
        <v>0</v>
      </c>
      <c r="AD57" s="25">
        <v>12</v>
      </c>
      <c r="AE57" s="25"/>
      <c r="AF57" s="3">
        <f t="shared" si="44"/>
        <v>0</v>
      </c>
      <c r="AG57" s="3">
        <f t="shared" si="45"/>
        <v>0</v>
      </c>
      <c r="AH57" s="27"/>
      <c r="AI57" s="28"/>
    </row>
    <row r="58" spans="1:35" ht="15" customHeight="1">
      <c r="A58" s="5">
        <f t="shared" si="35"/>
        <v>0</v>
      </c>
      <c r="B58" s="25">
        <v>4</v>
      </c>
      <c r="C58" s="25"/>
      <c r="D58" s="3">
        <f t="shared" si="46"/>
        <v>0</v>
      </c>
      <c r="E58" s="3">
        <f t="shared" si="47"/>
        <v>0</v>
      </c>
      <c r="F58" s="26"/>
      <c r="H58" s="5">
        <f t="shared" si="0"/>
        <v>0</v>
      </c>
      <c r="I58" s="20">
        <v>14</v>
      </c>
      <c r="J58" s="21"/>
      <c r="K58" s="3">
        <f>_xlfn.IFERROR(VLOOKUP($J58,U17_Girls,2,FALSE),0)</f>
        <v>0</v>
      </c>
      <c r="L58" s="3">
        <f>_xlfn.IFERROR(VLOOKUP($J58,U17_Girls,3,FALSE),0)</f>
        <v>0</v>
      </c>
      <c r="M58" s="22"/>
      <c r="O58" s="5">
        <f t="shared" si="1"/>
        <v>0</v>
      </c>
      <c r="P58" s="20">
        <v>14</v>
      </c>
      <c r="Q58" s="21"/>
      <c r="R58" s="3">
        <f>_xlfn.IFERROR(VLOOKUP($Q58,U17_Girls,2,FALSE),0)</f>
        <v>0</v>
      </c>
      <c r="S58" s="3">
        <f>_xlfn.IFERROR(VLOOKUP($Q58,U17_Girls,3,FALSE),0)</f>
        <v>0</v>
      </c>
      <c r="T58" s="22"/>
      <c r="V58" s="5">
        <f t="shared" si="2"/>
        <v>0</v>
      </c>
      <c r="W58" s="20">
        <v>14</v>
      </c>
      <c r="X58" s="21"/>
      <c r="Y58" s="3">
        <f>_xlfn.IFERROR(VLOOKUP($X58,U17_Girls,2,FALSE),0)</f>
        <v>0</v>
      </c>
      <c r="Z58" s="3">
        <f>_xlfn.IFERROR(VLOOKUP($X58,U17_Girls,3,FALSE),0)</f>
        <v>0</v>
      </c>
      <c r="AA58" s="22"/>
      <c r="AC58" s="5">
        <f t="shared" si="3"/>
        <v>0</v>
      </c>
      <c r="AE58" s="31"/>
      <c r="AF58" s="31"/>
      <c r="AG58" s="31"/>
      <c r="AH58" s="30"/>
      <c r="AI58" s="11"/>
    </row>
    <row r="59" spans="1:35" ht="15" customHeight="1">
      <c r="A59" s="5">
        <f t="shared" si="35"/>
        <v>0</v>
      </c>
      <c r="B59" s="25">
        <v>5</v>
      </c>
      <c r="C59" s="25"/>
      <c r="D59" s="3">
        <f t="shared" si="46"/>
        <v>0</v>
      </c>
      <c r="E59" s="3">
        <f t="shared" si="47"/>
        <v>0</v>
      </c>
      <c r="F59" s="26"/>
      <c r="H59" s="5">
        <f t="shared" si="0"/>
        <v>0</v>
      </c>
      <c r="I59" s="20">
        <v>15</v>
      </c>
      <c r="J59" s="21"/>
      <c r="K59" s="3">
        <f>_xlfn.IFERROR(VLOOKUP($J59,U17_Girls,2,FALSE),0)</f>
        <v>0</v>
      </c>
      <c r="L59" s="3">
        <f>_xlfn.IFERROR(VLOOKUP($J59,U17_Girls,3,FALSE),0)</f>
        <v>0</v>
      </c>
      <c r="M59" s="22"/>
      <c r="O59" s="5">
        <f t="shared" si="1"/>
        <v>0</v>
      </c>
      <c r="P59" s="20">
        <v>15</v>
      </c>
      <c r="Q59" s="21"/>
      <c r="R59" s="3">
        <f>_xlfn.IFERROR(VLOOKUP($Q59,U17_Girls,2,FALSE),0)</f>
        <v>0</v>
      </c>
      <c r="S59" s="3">
        <f>_xlfn.IFERROR(VLOOKUP($Q59,U17_Girls,3,FALSE),0)</f>
        <v>0</v>
      </c>
      <c r="T59" s="22"/>
      <c r="V59" s="5">
        <f t="shared" si="2"/>
        <v>0</v>
      </c>
      <c r="W59" s="20">
        <v>15</v>
      </c>
      <c r="X59" s="21"/>
      <c r="Y59" s="3">
        <f>_xlfn.IFERROR(VLOOKUP($X59,U17_Girls,2,FALSE),0)</f>
        <v>0</v>
      </c>
      <c r="Z59" s="3">
        <f>_xlfn.IFERROR(VLOOKUP($X59,U17_Girls,3,FALSE),0)</f>
        <v>0</v>
      </c>
      <c r="AA59" s="22"/>
      <c r="AC59" s="5" t="str">
        <f t="shared" si="3"/>
        <v>Heat 5</v>
      </c>
      <c r="AD59" s="16" t="s">
        <v>155</v>
      </c>
      <c r="AE59" s="14" t="s">
        <v>20</v>
      </c>
      <c r="AF59" s="14" t="s">
        <v>25</v>
      </c>
      <c r="AG59" s="14"/>
      <c r="AH59" s="33"/>
      <c r="AI59" s="17"/>
    </row>
    <row r="60" spans="1:35" ht="15" customHeight="1">
      <c r="A60" s="5">
        <f t="shared" si="35"/>
        <v>0</v>
      </c>
      <c r="B60" s="25">
        <v>6</v>
      </c>
      <c r="C60" s="25"/>
      <c r="D60" s="3">
        <f t="shared" si="46"/>
        <v>0</v>
      </c>
      <c r="E60" s="3">
        <f t="shared" si="47"/>
        <v>0</v>
      </c>
      <c r="F60" s="26"/>
      <c r="H60" s="5">
        <f t="shared" si="0"/>
        <v>0</v>
      </c>
      <c r="I60" s="20">
        <v>16</v>
      </c>
      <c r="J60" s="21"/>
      <c r="K60" s="3">
        <f>_xlfn.IFERROR(VLOOKUP($J60,U17_Girls,2,FALSE),0)</f>
        <v>0</v>
      </c>
      <c r="L60" s="3">
        <f>_xlfn.IFERROR(VLOOKUP($J60,U17_Girls,3,FALSE),0)</f>
        <v>0</v>
      </c>
      <c r="M60" s="22"/>
      <c r="O60" s="5">
        <f t="shared" si="1"/>
        <v>0</v>
      </c>
      <c r="P60" s="20">
        <v>16</v>
      </c>
      <c r="Q60" s="21"/>
      <c r="R60" s="3">
        <f>_xlfn.IFERROR(VLOOKUP($Q60,U17_Girls,2,FALSE),0)</f>
        <v>0</v>
      </c>
      <c r="S60" s="3">
        <f>_xlfn.IFERROR(VLOOKUP($Q60,U17_Girls,3,FALSE),0)</f>
        <v>0</v>
      </c>
      <c r="T60" s="22"/>
      <c r="V60" s="5">
        <f t="shared" si="2"/>
        <v>0</v>
      </c>
      <c r="W60" s="20">
        <v>16</v>
      </c>
      <c r="X60" s="21"/>
      <c r="Y60" s="3">
        <f>_xlfn.IFERROR(VLOOKUP($X60,U17_Girls,2,FALSE),0)</f>
        <v>0</v>
      </c>
      <c r="Z60" s="3">
        <f>_xlfn.IFERROR(VLOOKUP($X60,U17_Girls,3,FALSE),0)</f>
        <v>0</v>
      </c>
      <c r="AA60" s="22"/>
      <c r="AC60" s="5">
        <f t="shared" si="3"/>
        <v>0</v>
      </c>
      <c r="AD60" s="18">
        <v>1</v>
      </c>
      <c r="AE60" s="18"/>
      <c r="AF60" s="3">
        <f aca="true" t="shared" si="48" ref="AF60:AF71">_xlfn.IFERROR(VLOOKUP($AE60,U17_Girls,2,FALSE),0)</f>
        <v>0</v>
      </c>
      <c r="AG60" s="3">
        <f aca="true" t="shared" si="49" ref="AG60:AG71">_xlfn.IFERROR(VLOOKUP($AE60,U17_Girls,3,FALSE),0)</f>
        <v>0</v>
      </c>
      <c r="AH60" s="23"/>
      <c r="AI60" s="28"/>
    </row>
    <row r="61" spans="1:35" ht="15" customHeight="1">
      <c r="A61" s="5">
        <f t="shared" si="35"/>
        <v>0</v>
      </c>
      <c r="B61" s="25">
        <v>7</v>
      </c>
      <c r="C61" s="25"/>
      <c r="D61" s="3">
        <f t="shared" si="46"/>
        <v>0</v>
      </c>
      <c r="E61" s="3">
        <f t="shared" si="47"/>
        <v>0</v>
      </c>
      <c r="F61" s="26"/>
      <c r="H61" s="5">
        <f t="shared" si="0"/>
        <v>0</v>
      </c>
      <c r="I61" s="5"/>
      <c r="L61" s="31"/>
      <c r="M61" s="30"/>
      <c r="O61" s="5">
        <f t="shared" si="1"/>
        <v>0</v>
      </c>
      <c r="P61" s="34"/>
      <c r="Q61" s="30"/>
      <c r="R61" s="31"/>
      <c r="S61" s="31"/>
      <c r="T61" s="11"/>
      <c r="V61" s="5">
        <f t="shared" si="2"/>
        <v>0</v>
      </c>
      <c r="W61" s="34"/>
      <c r="X61" s="30"/>
      <c r="Y61" s="31"/>
      <c r="Z61" s="31"/>
      <c r="AA61" s="11"/>
      <c r="AC61" s="5">
        <f t="shared" si="3"/>
        <v>0</v>
      </c>
      <c r="AD61" s="25">
        <v>2</v>
      </c>
      <c r="AE61" s="25"/>
      <c r="AF61" s="3">
        <f t="shared" si="48"/>
        <v>0</v>
      </c>
      <c r="AG61" s="3">
        <f t="shared" si="49"/>
        <v>0</v>
      </c>
      <c r="AH61" s="27"/>
      <c r="AI61" s="28"/>
    </row>
    <row r="62" spans="1:35" ht="15" customHeight="1">
      <c r="A62" s="5">
        <f t="shared" si="35"/>
        <v>0</v>
      </c>
      <c r="B62" s="25">
        <v>8</v>
      </c>
      <c r="C62" s="25"/>
      <c r="D62" s="3">
        <f t="shared" si="46"/>
        <v>0</v>
      </c>
      <c r="E62" s="3">
        <f t="shared" si="47"/>
        <v>0</v>
      </c>
      <c r="F62" s="26"/>
      <c r="H62" s="5" t="str">
        <f t="shared" si="0"/>
        <v>Pool 2</v>
      </c>
      <c r="I62" s="12" t="s">
        <v>155</v>
      </c>
      <c r="J62" s="13" t="s">
        <v>15</v>
      </c>
      <c r="K62" s="12" t="s">
        <v>26</v>
      </c>
      <c r="L62" s="13" t="s">
        <v>22</v>
      </c>
      <c r="M62" s="15"/>
      <c r="O62" s="5" t="str">
        <f t="shared" si="1"/>
        <v>Pool 2</v>
      </c>
      <c r="P62" s="12" t="s">
        <v>155</v>
      </c>
      <c r="Q62" s="13" t="s">
        <v>18</v>
      </c>
      <c r="R62" s="12" t="s">
        <v>26</v>
      </c>
      <c r="S62" s="13" t="s">
        <v>22</v>
      </c>
      <c r="T62" s="15"/>
      <c r="V62" s="5" t="str">
        <f t="shared" si="2"/>
        <v>Pool 2</v>
      </c>
      <c r="W62" s="12" t="s">
        <v>155</v>
      </c>
      <c r="X62" s="13" t="s">
        <v>19</v>
      </c>
      <c r="Y62" s="12" t="s">
        <v>26</v>
      </c>
      <c r="Z62" s="13" t="s">
        <v>22</v>
      </c>
      <c r="AA62" s="15"/>
      <c r="AC62" s="5">
        <f t="shared" si="3"/>
        <v>0</v>
      </c>
      <c r="AD62" s="25">
        <v>3</v>
      </c>
      <c r="AE62" s="25"/>
      <c r="AF62" s="3">
        <f t="shared" si="48"/>
        <v>0</v>
      </c>
      <c r="AG62" s="3">
        <f t="shared" si="49"/>
        <v>0</v>
      </c>
      <c r="AH62" s="27"/>
      <c r="AI62" s="28"/>
    </row>
    <row r="63" spans="1:35" ht="15" customHeight="1">
      <c r="A63" s="5" t="str">
        <f t="shared" si="35"/>
        <v>Heat 7</v>
      </c>
      <c r="H63" s="5">
        <f t="shared" si="0"/>
        <v>0</v>
      </c>
      <c r="I63" s="20">
        <v>1</v>
      </c>
      <c r="J63" s="21"/>
      <c r="K63" s="3">
        <f aca="true" t="shared" si="50" ref="K63:K78">_xlfn.IFERROR(VLOOKUP($J63,U17_Girls,2,FALSE),0)</f>
        <v>0</v>
      </c>
      <c r="L63" s="3">
        <f aca="true" t="shared" si="51" ref="L63:L78">_xlfn.IFERROR(VLOOKUP($J63,U17_Girls,3,FALSE),0)</f>
        <v>0</v>
      </c>
      <c r="M63" s="22"/>
      <c r="O63" s="5">
        <f t="shared" si="1"/>
        <v>0</v>
      </c>
      <c r="P63" s="20">
        <v>1</v>
      </c>
      <c r="Q63" s="21"/>
      <c r="R63" s="3">
        <f aca="true" t="shared" si="52" ref="R63:R78">_xlfn.IFERROR(VLOOKUP($Q63,U17_Girls,2,FALSE),0)</f>
        <v>0</v>
      </c>
      <c r="S63" s="3">
        <f aca="true" t="shared" si="53" ref="S63:S78">_xlfn.IFERROR(VLOOKUP($Q63,U17_Girls,3,FALSE),0)</f>
        <v>0</v>
      </c>
      <c r="T63" s="22"/>
      <c r="V63" s="5">
        <f t="shared" si="2"/>
        <v>0</v>
      </c>
      <c r="W63" s="20">
        <v>1</v>
      </c>
      <c r="X63" s="21"/>
      <c r="Y63" s="3">
        <f aca="true" t="shared" si="54" ref="Y63:Y78">_xlfn.IFERROR(VLOOKUP($X63,U17_Girls,2,FALSE),0)</f>
        <v>0</v>
      </c>
      <c r="Z63" s="3">
        <f aca="true" t="shared" si="55" ref="Z63:Z78">_xlfn.IFERROR(VLOOKUP($X63,U17_Girls,3,FALSE),0)</f>
        <v>0</v>
      </c>
      <c r="AA63" s="22"/>
      <c r="AC63" s="5">
        <f t="shared" si="3"/>
        <v>0</v>
      </c>
      <c r="AD63" s="25">
        <v>4</v>
      </c>
      <c r="AE63" s="25"/>
      <c r="AF63" s="3">
        <f t="shared" si="48"/>
        <v>0</v>
      </c>
      <c r="AG63" s="3">
        <f t="shared" si="49"/>
        <v>0</v>
      </c>
      <c r="AH63" s="27"/>
      <c r="AI63" s="28"/>
    </row>
    <row r="64" spans="1:35" ht="15" customHeight="1">
      <c r="A64" s="5">
        <f t="shared" si="35"/>
        <v>0</v>
      </c>
      <c r="B64" s="12" t="s">
        <v>155</v>
      </c>
      <c r="C64" s="13" t="s">
        <v>114</v>
      </c>
      <c r="D64" s="14" t="s">
        <v>28</v>
      </c>
      <c r="E64" s="14"/>
      <c r="F64" s="15"/>
      <c r="H64" s="5">
        <f t="shared" si="0"/>
        <v>0</v>
      </c>
      <c r="I64" s="20">
        <v>2</v>
      </c>
      <c r="J64" s="21"/>
      <c r="K64" s="3">
        <f t="shared" si="50"/>
        <v>0</v>
      </c>
      <c r="L64" s="3">
        <f t="shared" si="51"/>
        <v>0</v>
      </c>
      <c r="M64" s="22"/>
      <c r="O64" s="5">
        <f t="shared" si="1"/>
        <v>0</v>
      </c>
      <c r="P64" s="20">
        <v>2</v>
      </c>
      <c r="Q64" s="21"/>
      <c r="R64" s="3">
        <f t="shared" si="52"/>
        <v>0</v>
      </c>
      <c r="S64" s="3">
        <f t="shared" si="53"/>
        <v>0</v>
      </c>
      <c r="T64" s="22"/>
      <c r="V64" s="5">
        <f t="shared" si="2"/>
        <v>0</v>
      </c>
      <c r="W64" s="20">
        <v>2</v>
      </c>
      <c r="X64" s="21"/>
      <c r="Y64" s="3">
        <f t="shared" si="54"/>
        <v>0</v>
      </c>
      <c r="Z64" s="3">
        <f t="shared" si="55"/>
        <v>0</v>
      </c>
      <c r="AA64" s="22"/>
      <c r="AC64" s="5">
        <f t="shared" si="3"/>
        <v>0</v>
      </c>
      <c r="AD64" s="25">
        <v>5</v>
      </c>
      <c r="AE64" s="25"/>
      <c r="AF64" s="3">
        <f t="shared" si="48"/>
        <v>0</v>
      </c>
      <c r="AG64" s="3">
        <f t="shared" si="49"/>
        <v>0</v>
      </c>
      <c r="AH64" s="27"/>
      <c r="AI64" s="28"/>
    </row>
    <row r="65" spans="1:35" ht="15" customHeight="1">
      <c r="A65" s="5">
        <f t="shared" si="35"/>
        <v>0</v>
      </c>
      <c r="B65" s="18">
        <v>1</v>
      </c>
      <c r="C65" s="18"/>
      <c r="D65" s="3">
        <f aca="true" t="shared" si="56" ref="D65:D72">_xlfn.IFERROR(VLOOKUP($C65,U17_Girls,2,FALSE),0)</f>
        <v>0</v>
      </c>
      <c r="E65" s="3">
        <f aca="true" t="shared" si="57" ref="E65:E72">_xlfn.IFERROR(VLOOKUP($C65,U17_Girls,3,FALSE),0)</f>
        <v>0</v>
      </c>
      <c r="F65" s="19"/>
      <c r="H65" s="5">
        <f t="shared" si="0"/>
        <v>0</v>
      </c>
      <c r="I65" s="20">
        <v>3</v>
      </c>
      <c r="J65" s="21"/>
      <c r="K65" s="3">
        <f t="shared" si="50"/>
        <v>0</v>
      </c>
      <c r="L65" s="3">
        <f t="shared" si="51"/>
        <v>0</v>
      </c>
      <c r="M65" s="22"/>
      <c r="O65" s="5">
        <f t="shared" si="1"/>
        <v>0</v>
      </c>
      <c r="P65" s="20">
        <v>3</v>
      </c>
      <c r="Q65" s="21"/>
      <c r="R65" s="3">
        <f t="shared" si="52"/>
        <v>0</v>
      </c>
      <c r="S65" s="3">
        <f t="shared" si="53"/>
        <v>0</v>
      </c>
      <c r="T65" s="22"/>
      <c r="V65" s="5">
        <f t="shared" si="2"/>
        <v>0</v>
      </c>
      <c r="W65" s="20">
        <v>3</v>
      </c>
      <c r="X65" s="21"/>
      <c r="Y65" s="3">
        <f t="shared" si="54"/>
        <v>0</v>
      </c>
      <c r="Z65" s="3">
        <f t="shared" si="55"/>
        <v>0</v>
      </c>
      <c r="AA65" s="22"/>
      <c r="AC65" s="5">
        <f t="shared" si="3"/>
        <v>0</v>
      </c>
      <c r="AD65" s="25">
        <v>6</v>
      </c>
      <c r="AE65" s="25"/>
      <c r="AF65" s="3">
        <f t="shared" si="48"/>
        <v>0</v>
      </c>
      <c r="AG65" s="3">
        <f t="shared" si="49"/>
        <v>0</v>
      </c>
      <c r="AH65" s="27"/>
      <c r="AI65" s="28"/>
    </row>
    <row r="66" spans="1:35" ht="15" customHeight="1">
      <c r="A66" s="5">
        <f t="shared" si="35"/>
        <v>0</v>
      </c>
      <c r="B66" s="25">
        <v>2</v>
      </c>
      <c r="C66" s="25"/>
      <c r="D66" s="3">
        <f t="shared" si="56"/>
        <v>0</v>
      </c>
      <c r="E66" s="3">
        <f t="shared" si="57"/>
        <v>0</v>
      </c>
      <c r="F66" s="26"/>
      <c r="H66" s="5">
        <f t="shared" si="0"/>
        <v>0</v>
      </c>
      <c r="I66" s="20">
        <v>4</v>
      </c>
      <c r="J66" s="21"/>
      <c r="K66" s="3">
        <f t="shared" si="50"/>
        <v>0</v>
      </c>
      <c r="L66" s="3">
        <f t="shared" si="51"/>
        <v>0</v>
      </c>
      <c r="M66" s="22"/>
      <c r="O66" s="5">
        <f t="shared" si="1"/>
        <v>0</v>
      </c>
      <c r="P66" s="20">
        <v>4</v>
      </c>
      <c r="Q66" s="21"/>
      <c r="R66" s="3">
        <f t="shared" si="52"/>
        <v>0</v>
      </c>
      <c r="S66" s="3">
        <f t="shared" si="53"/>
        <v>0</v>
      </c>
      <c r="T66" s="22"/>
      <c r="V66" s="5">
        <f t="shared" si="2"/>
        <v>0</v>
      </c>
      <c r="W66" s="20">
        <v>4</v>
      </c>
      <c r="X66" s="21"/>
      <c r="Y66" s="3">
        <f t="shared" si="54"/>
        <v>0</v>
      </c>
      <c r="Z66" s="3">
        <f t="shared" si="55"/>
        <v>0</v>
      </c>
      <c r="AA66" s="22"/>
      <c r="AC66" s="5">
        <f t="shared" si="3"/>
        <v>0</v>
      </c>
      <c r="AD66" s="25">
        <v>7</v>
      </c>
      <c r="AE66" s="25"/>
      <c r="AF66" s="3">
        <f t="shared" si="48"/>
        <v>0</v>
      </c>
      <c r="AG66" s="3">
        <f t="shared" si="49"/>
        <v>0</v>
      </c>
      <c r="AH66" s="27"/>
      <c r="AI66" s="28"/>
    </row>
    <row r="67" spans="1:35" ht="15" customHeight="1">
      <c r="A67" s="5">
        <f t="shared" si="35"/>
        <v>0</v>
      </c>
      <c r="B67" s="25">
        <v>3</v>
      </c>
      <c r="C67" s="25"/>
      <c r="D67" s="3">
        <f t="shared" si="56"/>
        <v>0</v>
      </c>
      <c r="E67" s="3">
        <f t="shared" si="57"/>
        <v>0</v>
      </c>
      <c r="F67" s="26"/>
      <c r="H67" s="5">
        <f aca="true" t="shared" si="58" ref="H67:H78">K67</f>
        <v>0</v>
      </c>
      <c r="I67" s="20">
        <v>5</v>
      </c>
      <c r="J67" s="21"/>
      <c r="K67" s="3">
        <f t="shared" si="50"/>
        <v>0</v>
      </c>
      <c r="L67" s="3">
        <f t="shared" si="51"/>
        <v>0</v>
      </c>
      <c r="M67" s="22"/>
      <c r="O67" s="5">
        <f aca="true" t="shared" si="59" ref="O67:O78">R67</f>
        <v>0</v>
      </c>
      <c r="P67" s="20">
        <v>5</v>
      </c>
      <c r="Q67" s="21"/>
      <c r="R67" s="3">
        <f t="shared" si="52"/>
        <v>0</v>
      </c>
      <c r="S67" s="3">
        <f t="shared" si="53"/>
        <v>0</v>
      </c>
      <c r="T67" s="22"/>
      <c r="V67" s="5">
        <f aca="true" t="shared" si="60" ref="V67:V78">Y67</f>
        <v>0</v>
      </c>
      <c r="W67" s="20">
        <v>5</v>
      </c>
      <c r="X67" s="21"/>
      <c r="Y67" s="3">
        <f t="shared" si="54"/>
        <v>0</v>
      </c>
      <c r="Z67" s="3">
        <f t="shared" si="55"/>
        <v>0</v>
      </c>
      <c r="AA67" s="22"/>
      <c r="AC67" s="5">
        <f>AF67</f>
        <v>0</v>
      </c>
      <c r="AD67" s="25">
        <v>8</v>
      </c>
      <c r="AE67" s="25"/>
      <c r="AF67" s="3">
        <f t="shared" si="48"/>
        <v>0</v>
      </c>
      <c r="AG67" s="3">
        <f t="shared" si="49"/>
        <v>0</v>
      </c>
      <c r="AH67" s="27"/>
      <c r="AI67" s="28"/>
    </row>
    <row r="68" spans="1:35" ht="15" customHeight="1">
      <c r="A68" s="5">
        <f t="shared" si="35"/>
        <v>0</v>
      </c>
      <c r="B68" s="25">
        <v>4</v>
      </c>
      <c r="C68" s="25"/>
      <c r="D68" s="3">
        <f t="shared" si="56"/>
        <v>0</v>
      </c>
      <c r="E68" s="3">
        <f t="shared" si="57"/>
        <v>0</v>
      </c>
      <c r="F68" s="26"/>
      <c r="H68" s="5">
        <f t="shared" si="58"/>
        <v>0</v>
      </c>
      <c r="I68" s="20">
        <v>6</v>
      </c>
      <c r="J68" s="21"/>
      <c r="K68" s="3">
        <f t="shared" si="50"/>
        <v>0</v>
      </c>
      <c r="L68" s="3">
        <f t="shared" si="51"/>
        <v>0</v>
      </c>
      <c r="M68" s="22"/>
      <c r="O68" s="5">
        <f t="shared" si="59"/>
        <v>0</v>
      </c>
      <c r="P68" s="20">
        <v>6</v>
      </c>
      <c r="Q68" s="21"/>
      <c r="R68" s="3">
        <f t="shared" si="52"/>
        <v>0</v>
      </c>
      <c r="S68" s="3">
        <f t="shared" si="53"/>
        <v>0</v>
      </c>
      <c r="T68" s="22"/>
      <c r="V68" s="5">
        <f t="shared" si="60"/>
        <v>0</v>
      </c>
      <c r="W68" s="20">
        <v>6</v>
      </c>
      <c r="X68" s="21"/>
      <c r="Y68" s="3">
        <f t="shared" si="54"/>
        <v>0</v>
      </c>
      <c r="Z68" s="3">
        <f t="shared" si="55"/>
        <v>0</v>
      </c>
      <c r="AA68" s="22"/>
      <c r="AC68" s="5">
        <f>AF68</f>
        <v>0</v>
      </c>
      <c r="AD68" s="25">
        <v>9</v>
      </c>
      <c r="AE68" s="18"/>
      <c r="AF68" s="3">
        <f t="shared" si="48"/>
        <v>0</v>
      </c>
      <c r="AG68" s="3">
        <f t="shared" si="49"/>
        <v>0</v>
      </c>
      <c r="AH68" s="23"/>
      <c r="AI68" s="28"/>
    </row>
    <row r="69" spans="1:35" ht="15" customHeight="1">
      <c r="A69" s="5">
        <f t="shared" si="35"/>
        <v>0</v>
      </c>
      <c r="B69" s="25">
        <v>5</v>
      </c>
      <c r="C69" s="25"/>
      <c r="D69" s="3">
        <f t="shared" si="56"/>
        <v>0</v>
      </c>
      <c r="E69" s="3">
        <f t="shared" si="57"/>
        <v>0</v>
      </c>
      <c r="F69" s="26"/>
      <c r="H69" s="5">
        <f t="shared" si="58"/>
        <v>0</v>
      </c>
      <c r="I69" s="20">
        <v>7</v>
      </c>
      <c r="J69" s="21"/>
      <c r="K69" s="3">
        <f t="shared" si="50"/>
        <v>0</v>
      </c>
      <c r="L69" s="3">
        <f t="shared" si="51"/>
        <v>0</v>
      </c>
      <c r="M69" s="22"/>
      <c r="O69" s="5">
        <f t="shared" si="59"/>
        <v>0</v>
      </c>
      <c r="P69" s="20">
        <v>7</v>
      </c>
      <c r="Q69" s="21"/>
      <c r="R69" s="3">
        <f t="shared" si="52"/>
        <v>0</v>
      </c>
      <c r="S69" s="3">
        <f t="shared" si="53"/>
        <v>0</v>
      </c>
      <c r="T69" s="22"/>
      <c r="V69" s="5">
        <f t="shared" si="60"/>
        <v>0</v>
      </c>
      <c r="W69" s="20">
        <v>7</v>
      </c>
      <c r="X69" s="21"/>
      <c r="Y69" s="3">
        <f t="shared" si="54"/>
        <v>0</v>
      </c>
      <c r="Z69" s="3">
        <f t="shared" si="55"/>
        <v>0</v>
      </c>
      <c r="AA69" s="22"/>
      <c r="AC69" s="5">
        <f>AF69</f>
        <v>0</v>
      </c>
      <c r="AD69" s="25">
        <v>10</v>
      </c>
      <c r="AE69" s="25"/>
      <c r="AF69" s="3">
        <f t="shared" si="48"/>
        <v>0</v>
      </c>
      <c r="AG69" s="3">
        <f t="shared" si="49"/>
        <v>0</v>
      </c>
      <c r="AH69" s="27"/>
      <c r="AI69" s="28"/>
    </row>
    <row r="70" spans="1:35" ht="15" customHeight="1">
      <c r="A70" s="5">
        <f t="shared" si="35"/>
        <v>0</v>
      </c>
      <c r="B70" s="25">
        <v>6</v>
      </c>
      <c r="C70" s="25"/>
      <c r="D70" s="3">
        <f t="shared" si="56"/>
        <v>0</v>
      </c>
      <c r="E70" s="3">
        <f t="shared" si="57"/>
        <v>0</v>
      </c>
      <c r="F70" s="26"/>
      <c r="H70" s="5">
        <f t="shared" si="58"/>
        <v>0</v>
      </c>
      <c r="I70" s="20">
        <v>8</v>
      </c>
      <c r="J70" s="21"/>
      <c r="K70" s="3">
        <f t="shared" si="50"/>
        <v>0</v>
      </c>
      <c r="L70" s="3">
        <f t="shared" si="51"/>
        <v>0</v>
      </c>
      <c r="M70" s="22"/>
      <c r="O70" s="5">
        <f t="shared" si="59"/>
        <v>0</v>
      </c>
      <c r="P70" s="20">
        <v>8</v>
      </c>
      <c r="Q70" s="21"/>
      <c r="R70" s="3">
        <f t="shared" si="52"/>
        <v>0</v>
      </c>
      <c r="S70" s="3">
        <f t="shared" si="53"/>
        <v>0</v>
      </c>
      <c r="T70" s="22"/>
      <c r="V70" s="5">
        <f t="shared" si="60"/>
        <v>0</v>
      </c>
      <c r="W70" s="20">
        <v>8</v>
      </c>
      <c r="X70" s="21"/>
      <c r="Y70" s="3">
        <f t="shared" si="54"/>
        <v>0</v>
      </c>
      <c r="Z70" s="3">
        <f t="shared" si="55"/>
        <v>0</v>
      </c>
      <c r="AA70" s="22"/>
      <c r="AC70" s="5">
        <f>AF70</f>
        <v>0</v>
      </c>
      <c r="AD70" s="25">
        <v>11</v>
      </c>
      <c r="AE70" s="25"/>
      <c r="AF70" s="3">
        <f t="shared" si="48"/>
        <v>0</v>
      </c>
      <c r="AG70" s="3">
        <f t="shared" si="49"/>
        <v>0</v>
      </c>
      <c r="AH70" s="27"/>
      <c r="AI70" s="28"/>
    </row>
    <row r="71" spans="1:35" ht="15" customHeight="1">
      <c r="A71" s="5">
        <f t="shared" si="35"/>
        <v>0</v>
      </c>
      <c r="B71" s="25">
        <v>7</v>
      </c>
      <c r="C71" s="25"/>
      <c r="D71" s="3">
        <f t="shared" si="56"/>
        <v>0</v>
      </c>
      <c r="E71" s="3">
        <f t="shared" si="57"/>
        <v>0</v>
      </c>
      <c r="F71" s="26"/>
      <c r="H71" s="5">
        <f t="shared" si="58"/>
        <v>0</v>
      </c>
      <c r="I71" s="20">
        <v>9</v>
      </c>
      <c r="J71" s="21"/>
      <c r="K71" s="3">
        <f t="shared" si="50"/>
        <v>0</v>
      </c>
      <c r="L71" s="3">
        <f t="shared" si="51"/>
        <v>0</v>
      </c>
      <c r="M71" s="22"/>
      <c r="O71" s="5">
        <f t="shared" si="59"/>
        <v>0</v>
      </c>
      <c r="P71" s="20">
        <v>9</v>
      </c>
      <c r="Q71" s="21"/>
      <c r="R71" s="3">
        <f t="shared" si="52"/>
        <v>0</v>
      </c>
      <c r="S71" s="3">
        <f t="shared" si="53"/>
        <v>0</v>
      </c>
      <c r="T71" s="22"/>
      <c r="V71" s="5">
        <f t="shared" si="60"/>
        <v>0</v>
      </c>
      <c r="W71" s="20">
        <v>9</v>
      </c>
      <c r="X71" s="21"/>
      <c r="Y71" s="3">
        <f t="shared" si="54"/>
        <v>0</v>
      </c>
      <c r="Z71" s="3">
        <f t="shared" si="55"/>
        <v>0</v>
      </c>
      <c r="AA71" s="22"/>
      <c r="AC71" s="5">
        <f>AF71</f>
        <v>0</v>
      </c>
      <c r="AD71" s="25">
        <v>12</v>
      </c>
      <c r="AE71" s="25"/>
      <c r="AF71" s="3">
        <f t="shared" si="48"/>
        <v>0</v>
      </c>
      <c r="AG71" s="3">
        <f t="shared" si="49"/>
        <v>0</v>
      </c>
      <c r="AH71" s="27"/>
      <c r="AI71" s="28"/>
    </row>
    <row r="72" spans="1:27" ht="15" customHeight="1">
      <c r="A72" s="5">
        <f t="shared" si="35"/>
        <v>0</v>
      </c>
      <c r="B72" s="25">
        <v>8</v>
      </c>
      <c r="C72" s="25"/>
      <c r="D72" s="3">
        <f t="shared" si="56"/>
        <v>0</v>
      </c>
      <c r="E72" s="3">
        <f t="shared" si="57"/>
        <v>0</v>
      </c>
      <c r="F72" s="26"/>
      <c r="H72" s="5">
        <f t="shared" si="58"/>
        <v>0</v>
      </c>
      <c r="I72" s="20">
        <v>10</v>
      </c>
      <c r="J72" s="21"/>
      <c r="K72" s="3">
        <f t="shared" si="50"/>
        <v>0</v>
      </c>
      <c r="L72" s="3">
        <f t="shared" si="51"/>
        <v>0</v>
      </c>
      <c r="M72" s="22"/>
      <c r="O72" s="5">
        <f t="shared" si="59"/>
        <v>0</v>
      </c>
      <c r="P72" s="20">
        <v>10</v>
      </c>
      <c r="Q72" s="21"/>
      <c r="R72" s="3">
        <f t="shared" si="52"/>
        <v>0</v>
      </c>
      <c r="S72" s="3">
        <f t="shared" si="53"/>
        <v>0</v>
      </c>
      <c r="T72" s="22"/>
      <c r="V72" s="5">
        <f t="shared" si="60"/>
        <v>0</v>
      </c>
      <c r="W72" s="20">
        <v>10</v>
      </c>
      <c r="X72" s="21"/>
      <c r="Y72" s="3">
        <f t="shared" si="54"/>
        <v>0</v>
      </c>
      <c r="Z72" s="3">
        <f t="shared" si="55"/>
        <v>0</v>
      </c>
      <c r="AA72" s="22"/>
    </row>
    <row r="73" spans="1:27" ht="15" customHeight="1">
      <c r="A73" s="5" t="str">
        <f t="shared" si="35"/>
        <v>Heat 8</v>
      </c>
      <c r="H73" s="5">
        <f t="shared" si="58"/>
        <v>0</v>
      </c>
      <c r="I73" s="20">
        <v>11</v>
      </c>
      <c r="J73" s="21"/>
      <c r="K73" s="3">
        <f t="shared" si="50"/>
        <v>0</v>
      </c>
      <c r="L73" s="3">
        <f t="shared" si="51"/>
        <v>0</v>
      </c>
      <c r="M73" s="22"/>
      <c r="O73" s="5">
        <f t="shared" si="59"/>
        <v>0</v>
      </c>
      <c r="P73" s="20">
        <v>11</v>
      </c>
      <c r="Q73" s="21"/>
      <c r="R73" s="3">
        <f t="shared" si="52"/>
        <v>0</v>
      </c>
      <c r="S73" s="3">
        <f t="shared" si="53"/>
        <v>0</v>
      </c>
      <c r="T73" s="22"/>
      <c r="V73" s="5">
        <f t="shared" si="60"/>
        <v>0</v>
      </c>
      <c r="W73" s="20">
        <v>11</v>
      </c>
      <c r="X73" s="21"/>
      <c r="Y73" s="3">
        <f t="shared" si="54"/>
        <v>0</v>
      </c>
      <c r="Z73" s="3">
        <f t="shared" si="55"/>
        <v>0</v>
      </c>
      <c r="AA73" s="22"/>
    </row>
    <row r="74" spans="1:27" ht="15" customHeight="1">
      <c r="A74" s="5">
        <f t="shared" si="35"/>
        <v>0</v>
      </c>
      <c r="B74" s="12" t="s">
        <v>155</v>
      </c>
      <c r="C74" s="13" t="s">
        <v>114</v>
      </c>
      <c r="D74" s="14" t="s">
        <v>29</v>
      </c>
      <c r="E74" s="14"/>
      <c r="F74" s="15"/>
      <c r="H74" s="5">
        <f t="shared" si="58"/>
        <v>0</v>
      </c>
      <c r="I74" s="20">
        <v>12</v>
      </c>
      <c r="J74" s="21"/>
      <c r="K74" s="3">
        <f t="shared" si="50"/>
        <v>0</v>
      </c>
      <c r="L74" s="3">
        <f t="shared" si="51"/>
        <v>0</v>
      </c>
      <c r="M74" s="22"/>
      <c r="O74" s="5">
        <f t="shared" si="59"/>
        <v>0</v>
      </c>
      <c r="P74" s="20">
        <v>12</v>
      </c>
      <c r="Q74" s="21"/>
      <c r="R74" s="3">
        <f t="shared" si="52"/>
        <v>0</v>
      </c>
      <c r="S74" s="3">
        <f t="shared" si="53"/>
        <v>0</v>
      </c>
      <c r="T74" s="22"/>
      <c r="V74" s="5">
        <f t="shared" si="60"/>
        <v>0</v>
      </c>
      <c r="W74" s="20">
        <v>12</v>
      </c>
      <c r="X74" s="21"/>
      <c r="Y74" s="3">
        <f t="shared" si="54"/>
        <v>0</v>
      </c>
      <c r="Z74" s="3">
        <f t="shared" si="55"/>
        <v>0</v>
      </c>
      <c r="AA74" s="22"/>
    </row>
    <row r="75" spans="1:27" ht="15" customHeight="1">
      <c r="A75" s="5">
        <f t="shared" si="35"/>
        <v>0</v>
      </c>
      <c r="B75" s="18">
        <v>1</v>
      </c>
      <c r="C75" s="18"/>
      <c r="D75" s="3">
        <f aca="true" t="shared" si="61" ref="D75:D82">_xlfn.IFERROR(VLOOKUP($C75,U17_Girls,2,FALSE),0)</f>
        <v>0</v>
      </c>
      <c r="E75" s="3">
        <f aca="true" t="shared" si="62" ref="E75:E82">_xlfn.IFERROR(VLOOKUP($C75,U17_Girls,3,FALSE),0)</f>
        <v>0</v>
      </c>
      <c r="F75" s="19"/>
      <c r="H75" s="5">
        <f t="shared" si="58"/>
        <v>0</v>
      </c>
      <c r="I75" s="20">
        <v>13</v>
      </c>
      <c r="J75" s="21"/>
      <c r="K75" s="3">
        <f t="shared" si="50"/>
        <v>0</v>
      </c>
      <c r="L75" s="3">
        <f t="shared" si="51"/>
        <v>0</v>
      </c>
      <c r="M75" s="22"/>
      <c r="O75" s="5">
        <f t="shared" si="59"/>
        <v>0</v>
      </c>
      <c r="P75" s="20">
        <v>13</v>
      </c>
      <c r="Q75" s="21"/>
      <c r="R75" s="3">
        <f t="shared" si="52"/>
        <v>0</v>
      </c>
      <c r="S75" s="3">
        <f t="shared" si="53"/>
        <v>0</v>
      </c>
      <c r="T75" s="22"/>
      <c r="V75" s="5">
        <f t="shared" si="60"/>
        <v>0</v>
      </c>
      <c r="W75" s="20">
        <v>13</v>
      </c>
      <c r="X75" s="21"/>
      <c r="Y75" s="3">
        <f t="shared" si="54"/>
        <v>0</v>
      </c>
      <c r="Z75" s="3">
        <f t="shared" si="55"/>
        <v>0</v>
      </c>
      <c r="AA75" s="22"/>
    </row>
    <row r="76" spans="1:27" ht="15" customHeight="1">
      <c r="A76" s="5">
        <f t="shared" si="35"/>
        <v>0</v>
      </c>
      <c r="B76" s="25">
        <v>2</v>
      </c>
      <c r="C76" s="25"/>
      <c r="D76" s="3">
        <f t="shared" si="61"/>
        <v>0</v>
      </c>
      <c r="E76" s="3">
        <f t="shared" si="62"/>
        <v>0</v>
      </c>
      <c r="F76" s="26"/>
      <c r="H76" s="5">
        <f t="shared" si="58"/>
        <v>0</v>
      </c>
      <c r="I76" s="20">
        <v>14</v>
      </c>
      <c r="J76" s="21"/>
      <c r="K76" s="3">
        <f t="shared" si="50"/>
        <v>0</v>
      </c>
      <c r="L76" s="3">
        <f t="shared" si="51"/>
        <v>0</v>
      </c>
      <c r="M76" s="22"/>
      <c r="O76" s="5">
        <f t="shared" si="59"/>
        <v>0</v>
      </c>
      <c r="P76" s="20">
        <v>14</v>
      </c>
      <c r="Q76" s="21"/>
      <c r="R76" s="3">
        <f t="shared" si="52"/>
        <v>0</v>
      </c>
      <c r="S76" s="3">
        <f t="shared" si="53"/>
        <v>0</v>
      </c>
      <c r="T76" s="22"/>
      <c r="V76" s="5">
        <f t="shared" si="60"/>
        <v>0</v>
      </c>
      <c r="W76" s="20">
        <v>14</v>
      </c>
      <c r="X76" s="21"/>
      <c r="Y76" s="3">
        <f t="shared" si="54"/>
        <v>0</v>
      </c>
      <c r="Z76" s="3">
        <f t="shared" si="55"/>
        <v>0</v>
      </c>
      <c r="AA76" s="22"/>
    </row>
    <row r="77" spans="1:27" ht="15" customHeight="1">
      <c r="A77" s="5">
        <f t="shared" si="35"/>
        <v>0</v>
      </c>
      <c r="B77" s="25">
        <v>3</v>
      </c>
      <c r="C77" s="25"/>
      <c r="D77" s="3">
        <f t="shared" si="61"/>
        <v>0</v>
      </c>
      <c r="E77" s="3">
        <f t="shared" si="62"/>
        <v>0</v>
      </c>
      <c r="F77" s="26"/>
      <c r="H77" s="5">
        <f t="shared" si="58"/>
        <v>0</v>
      </c>
      <c r="I77" s="20">
        <v>15</v>
      </c>
      <c r="J77" s="21"/>
      <c r="K77" s="3">
        <f t="shared" si="50"/>
        <v>0</v>
      </c>
      <c r="L77" s="3">
        <f t="shared" si="51"/>
        <v>0</v>
      </c>
      <c r="M77" s="22"/>
      <c r="O77" s="5">
        <f t="shared" si="59"/>
        <v>0</v>
      </c>
      <c r="P77" s="20">
        <v>15</v>
      </c>
      <c r="Q77" s="21"/>
      <c r="R77" s="3">
        <f t="shared" si="52"/>
        <v>0</v>
      </c>
      <c r="S77" s="3">
        <f t="shared" si="53"/>
        <v>0</v>
      </c>
      <c r="T77" s="22"/>
      <c r="V77" s="5">
        <f t="shared" si="60"/>
        <v>0</v>
      </c>
      <c r="W77" s="20">
        <v>15</v>
      </c>
      <c r="X77" s="21"/>
      <c r="Y77" s="3">
        <f t="shared" si="54"/>
        <v>0</v>
      </c>
      <c r="Z77" s="3">
        <f t="shared" si="55"/>
        <v>0</v>
      </c>
      <c r="AA77" s="22"/>
    </row>
    <row r="78" spans="1:27" ht="15" customHeight="1">
      <c r="A78" s="5">
        <f t="shared" si="35"/>
        <v>0</v>
      </c>
      <c r="B78" s="25">
        <v>4</v>
      </c>
      <c r="C78" s="25"/>
      <c r="D78" s="3">
        <f t="shared" si="61"/>
        <v>0</v>
      </c>
      <c r="E78" s="3">
        <f t="shared" si="62"/>
        <v>0</v>
      </c>
      <c r="F78" s="26"/>
      <c r="H78" s="5">
        <f t="shared" si="58"/>
        <v>0</v>
      </c>
      <c r="I78" s="20">
        <v>16</v>
      </c>
      <c r="J78" s="21"/>
      <c r="K78" s="3">
        <f t="shared" si="50"/>
        <v>0</v>
      </c>
      <c r="L78" s="3">
        <f t="shared" si="51"/>
        <v>0</v>
      </c>
      <c r="M78" s="22"/>
      <c r="O78" s="5">
        <f t="shared" si="59"/>
        <v>0</v>
      </c>
      <c r="P78" s="20">
        <v>16</v>
      </c>
      <c r="Q78" s="21"/>
      <c r="R78" s="3">
        <f t="shared" si="52"/>
        <v>0</v>
      </c>
      <c r="S78" s="3">
        <f t="shared" si="53"/>
        <v>0</v>
      </c>
      <c r="T78" s="22"/>
      <c r="V78" s="5">
        <f t="shared" si="60"/>
        <v>0</v>
      </c>
      <c r="W78" s="20">
        <v>16</v>
      </c>
      <c r="X78" s="21"/>
      <c r="Y78" s="3">
        <f t="shared" si="54"/>
        <v>0</v>
      </c>
      <c r="Z78" s="3">
        <f t="shared" si="55"/>
        <v>0</v>
      </c>
      <c r="AA78" s="22"/>
    </row>
    <row r="79" spans="1:6" ht="15" customHeight="1">
      <c r="A79" s="5">
        <f t="shared" si="35"/>
        <v>0</v>
      </c>
      <c r="B79" s="25">
        <v>5</v>
      </c>
      <c r="C79" s="25"/>
      <c r="D79" s="3">
        <f t="shared" si="61"/>
        <v>0</v>
      </c>
      <c r="E79" s="3">
        <f t="shared" si="62"/>
        <v>0</v>
      </c>
      <c r="F79" s="26"/>
    </row>
    <row r="80" spans="1:6" ht="15" customHeight="1">
      <c r="A80" s="5">
        <f t="shared" si="35"/>
        <v>0</v>
      </c>
      <c r="B80" s="25">
        <v>6</v>
      </c>
      <c r="C80" s="25"/>
      <c r="D80" s="3">
        <f t="shared" si="61"/>
        <v>0</v>
      </c>
      <c r="E80" s="3">
        <f t="shared" si="62"/>
        <v>0</v>
      </c>
      <c r="F80" s="26"/>
    </row>
    <row r="81" spans="1:6" ht="15" customHeight="1">
      <c r="A81" s="5">
        <f t="shared" si="35"/>
        <v>0</v>
      </c>
      <c r="B81" s="25">
        <v>7</v>
      </c>
      <c r="C81" s="25"/>
      <c r="D81" s="3">
        <f t="shared" si="61"/>
        <v>0</v>
      </c>
      <c r="E81" s="3">
        <f t="shared" si="62"/>
        <v>0</v>
      </c>
      <c r="F81" s="26"/>
    </row>
    <row r="82" spans="1:6" ht="15" customHeight="1">
      <c r="A82" s="5">
        <f t="shared" si="35"/>
        <v>0</v>
      </c>
      <c r="B82" s="25">
        <v>8</v>
      </c>
      <c r="C82" s="25"/>
      <c r="D82" s="3">
        <f t="shared" si="61"/>
        <v>0</v>
      </c>
      <c r="E82" s="3">
        <f t="shared" si="62"/>
        <v>0</v>
      </c>
      <c r="F82" s="26"/>
    </row>
    <row r="83" ht="15" customHeight="1">
      <c r="A83" s="5" t="str">
        <f t="shared" si="35"/>
        <v>Heat 9</v>
      </c>
    </row>
    <row r="84" spans="1:6" ht="15" customHeight="1">
      <c r="A84" s="5">
        <f t="shared" si="35"/>
        <v>0</v>
      </c>
      <c r="B84" s="12" t="s">
        <v>155</v>
      </c>
      <c r="C84" s="13" t="s">
        <v>114</v>
      </c>
      <c r="D84" s="14" t="s">
        <v>30</v>
      </c>
      <c r="E84" s="14"/>
      <c r="F84" s="15"/>
    </row>
    <row r="85" spans="1:6" ht="15" customHeight="1">
      <c r="A85" s="5">
        <f t="shared" si="35"/>
        <v>0</v>
      </c>
      <c r="B85" s="18">
        <v>1</v>
      </c>
      <c r="C85" s="18"/>
      <c r="D85" s="3">
        <f aca="true" t="shared" si="63" ref="D85:D92">_xlfn.IFERROR(VLOOKUP($C85,U17_Girls,2,FALSE),0)</f>
        <v>0</v>
      </c>
      <c r="E85" s="3">
        <f aca="true" t="shared" si="64" ref="E85:E92">_xlfn.IFERROR(VLOOKUP($C85,U17_Girls,3,FALSE),0)</f>
        <v>0</v>
      </c>
      <c r="F85" s="19"/>
    </row>
    <row r="86" spans="1:6" ht="15" customHeight="1">
      <c r="A86" s="5">
        <f t="shared" si="35"/>
        <v>0</v>
      </c>
      <c r="B86" s="25">
        <v>2</v>
      </c>
      <c r="C86" s="25"/>
      <c r="D86" s="3">
        <f t="shared" si="63"/>
        <v>0</v>
      </c>
      <c r="E86" s="3">
        <f t="shared" si="64"/>
        <v>0</v>
      </c>
      <c r="F86" s="26"/>
    </row>
    <row r="87" spans="1:6" ht="15" customHeight="1">
      <c r="A87" s="5">
        <f t="shared" si="35"/>
        <v>0</v>
      </c>
      <c r="B87" s="25">
        <v>3</v>
      </c>
      <c r="C87" s="25"/>
      <c r="D87" s="3">
        <f t="shared" si="63"/>
        <v>0</v>
      </c>
      <c r="E87" s="3">
        <f t="shared" si="64"/>
        <v>0</v>
      </c>
      <c r="F87" s="26"/>
    </row>
    <row r="88" spans="1:6" ht="15" customHeight="1">
      <c r="A88" s="5">
        <f t="shared" si="35"/>
        <v>0</v>
      </c>
      <c r="B88" s="25">
        <v>4</v>
      </c>
      <c r="C88" s="25"/>
      <c r="D88" s="3">
        <f t="shared" si="63"/>
        <v>0</v>
      </c>
      <c r="E88" s="3">
        <f t="shared" si="64"/>
        <v>0</v>
      </c>
      <c r="F88" s="26"/>
    </row>
    <row r="89" spans="1:6" ht="15" customHeight="1">
      <c r="A89" s="5">
        <f t="shared" si="35"/>
        <v>0</v>
      </c>
      <c r="B89" s="25">
        <v>5</v>
      </c>
      <c r="C89" s="25"/>
      <c r="D89" s="3">
        <f t="shared" si="63"/>
        <v>0</v>
      </c>
      <c r="E89" s="3">
        <f t="shared" si="64"/>
        <v>0</v>
      </c>
      <c r="F89" s="26"/>
    </row>
    <row r="90" spans="1:6" ht="15" customHeight="1">
      <c r="A90" s="5">
        <f t="shared" si="35"/>
        <v>0</v>
      </c>
      <c r="B90" s="25">
        <v>6</v>
      </c>
      <c r="C90" s="25"/>
      <c r="D90" s="3">
        <f t="shared" si="63"/>
        <v>0</v>
      </c>
      <c r="E90" s="3">
        <f t="shared" si="64"/>
        <v>0</v>
      </c>
      <c r="F90" s="26"/>
    </row>
    <row r="91" spans="1:6" ht="15" customHeight="1">
      <c r="A91" s="5">
        <f t="shared" si="35"/>
        <v>0</v>
      </c>
      <c r="B91" s="25">
        <v>7</v>
      </c>
      <c r="C91" s="25"/>
      <c r="D91" s="3">
        <f t="shared" si="63"/>
        <v>0</v>
      </c>
      <c r="E91" s="3">
        <f t="shared" si="64"/>
        <v>0</v>
      </c>
      <c r="F91" s="26"/>
    </row>
    <row r="92" spans="2:6" ht="15" customHeight="1">
      <c r="B92" s="25">
        <v>8</v>
      </c>
      <c r="C92" s="25"/>
      <c r="D92" s="3">
        <f t="shared" si="63"/>
        <v>0</v>
      </c>
      <c r="E92" s="3">
        <f t="shared" si="64"/>
        <v>0</v>
      </c>
      <c r="F92" s="26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>
      <c r="B241" s="34"/>
    </row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>
      <c r="A314" s="5">
        <f>D315</f>
        <v>0</v>
      </c>
    </row>
    <row r="315" ht="15" customHeight="1">
      <c r="B315" s="34"/>
    </row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>
      <c r="B387" s="34"/>
    </row>
    <row r="388" ht="15" customHeight="1">
      <c r="B388" s="34"/>
    </row>
    <row r="389" ht="15" customHeight="1">
      <c r="B389" s="34"/>
    </row>
    <row r="390" ht="15" customHeight="1">
      <c r="B390" s="34"/>
    </row>
    <row r="391" ht="15" customHeight="1">
      <c r="B391" s="34"/>
    </row>
    <row r="392" ht="15" customHeight="1">
      <c r="B392" s="34"/>
    </row>
    <row r="393" ht="15" customHeight="1">
      <c r="B393" s="34"/>
    </row>
    <row r="394" ht="15" customHeight="1">
      <c r="B394" s="34"/>
    </row>
    <row r="395" ht="15" customHeight="1">
      <c r="B395" s="34"/>
    </row>
    <row r="396" ht="15" customHeight="1">
      <c r="B396" s="34"/>
    </row>
    <row r="397" ht="15" customHeight="1">
      <c r="B397" s="34"/>
    </row>
    <row r="398" ht="15" customHeight="1">
      <c r="B398" s="34"/>
    </row>
    <row r="399" ht="15" customHeight="1">
      <c r="B399" s="34"/>
    </row>
    <row r="400" ht="15" customHeight="1">
      <c r="B400" s="34"/>
    </row>
    <row r="401" ht="15" customHeight="1">
      <c r="B401" s="34"/>
    </row>
    <row r="402" ht="15" customHeight="1">
      <c r="B402" s="34"/>
    </row>
    <row r="403" ht="15" customHeight="1">
      <c r="B403" s="34"/>
    </row>
    <row r="404" ht="15" customHeight="1">
      <c r="B404" s="34"/>
    </row>
    <row r="405" ht="15" customHeight="1">
      <c r="B405" s="34"/>
    </row>
    <row r="406" ht="15" customHeight="1">
      <c r="B406" s="34"/>
    </row>
    <row r="407" ht="15" customHeight="1">
      <c r="B407" s="34"/>
    </row>
    <row r="408" ht="15" customHeight="1">
      <c r="B408" s="34"/>
    </row>
    <row r="409" ht="15" customHeight="1">
      <c r="B409" s="34"/>
    </row>
    <row r="410" ht="15" customHeight="1">
      <c r="B410" s="34"/>
    </row>
    <row r="411" ht="15" customHeight="1">
      <c r="B411" s="34"/>
    </row>
    <row r="412" ht="15" customHeight="1">
      <c r="B412" s="34"/>
    </row>
    <row r="413" ht="15" customHeight="1">
      <c r="B413" s="34"/>
    </row>
    <row r="414" ht="15" customHeight="1">
      <c r="B414" s="34"/>
    </row>
    <row r="415" ht="15" customHeight="1">
      <c r="B415" s="34"/>
    </row>
    <row r="416" ht="15" customHeight="1">
      <c r="B416" s="34"/>
    </row>
    <row r="417" ht="15" customHeight="1">
      <c r="B417" s="34"/>
    </row>
    <row r="418" ht="15" customHeight="1">
      <c r="B418" s="34"/>
    </row>
    <row r="419" ht="15" customHeight="1">
      <c r="B419" s="34"/>
    </row>
    <row r="420" ht="15" customHeight="1">
      <c r="B420" s="34"/>
    </row>
    <row r="421" ht="15" customHeight="1">
      <c r="B421" s="34"/>
    </row>
    <row r="422" ht="15" customHeight="1">
      <c r="B422" s="34"/>
    </row>
    <row r="423" ht="15" customHeight="1">
      <c r="B423" s="34"/>
    </row>
    <row r="424" ht="15" customHeight="1">
      <c r="B424" s="34"/>
    </row>
    <row r="425" ht="15" customHeight="1">
      <c r="B425" s="34"/>
    </row>
    <row r="426" ht="15" customHeight="1">
      <c r="B426" s="34"/>
    </row>
    <row r="427" ht="15" customHeight="1">
      <c r="B427" s="34"/>
    </row>
    <row r="428" ht="15" customHeight="1">
      <c r="B428" s="34"/>
    </row>
    <row r="429" ht="15" customHeight="1">
      <c r="B429" s="34"/>
    </row>
    <row r="430" ht="15" customHeight="1">
      <c r="B430" s="34"/>
    </row>
    <row r="431" ht="15" customHeight="1">
      <c r="B431" s="34"/>
    </row>
    <row r="432" ht="15" customHeight="1">
      <c r="B432" s="34"/>
    </row>
    <row r="433" ht="15" customHeight="1">
      <c r="B433" s="34"/>
    </row>
    <row r="434" ht="15" customHeight="1">
      <c r="B434" s="34"/>
    </row>
    <row r="435" ht="15" customHeight="1">
      <c r="B435" s="34"/>
    </row>
    <row r="436" ht="15" customHeight="1">
      <c r="B436" s="34"/>
    </row>
    <row r="437" ht="15" customHeight="1">
      <c r="B437" s="34"/>
    </row>
    <row r="438" ht="15" customHeight="1">
      <c r="B438" s="34"/>
    </row>
    <row r="439" ht="15" customHeight="1">
      <c r="B439" s="34"/>
    </row>
    <row r="440" ht="15" customHeight="1">
      <c r="B440" s="34"/>
    </row>
    <row r="441" ht="15" customHeight="1">
      <c r="B441" s="34"/>
    </row>
    <row r="442" ht="15" customHeight="1">
      <c r="B442" s="34"/>
    </row>
    <row r="443" ht="15" customHeight="1">
      <c r="B443" s="34"/>
    </row>
    <row r="444" ht="15" customHeight="1">
      <c r="B444" s="34"/>
    </row>
    <row r="445" ht="15" customHeight="1">
      <c r="B445" s="34"/>
    </row>
    <row r="446" ht="15" customHeight="1">
      <c r="B446" s="34"/>
    </row>
    <row r="447" ht="15" customHeight="1">
      <c r="B447" s="34"/>
    </row>
    <row r="448" ht="15" customHeight="1">
      <c r="B448" s="34"/>
    </row>
    <row r="449" ht="15" customHeight="1">
      <c r="B449" s="34"/>
    </row>
    <row r="450" ht="15" customHeight="1">
      <c r="B450" s="34"/>
    </row>
    <row r="451" ht="15" customHeight="1">
      <c r="B451" s="34"/>
    </row>
    <row r="452" ht="15" customHeight="1">
      <c r="B452" s="34"/>
    </row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</sheetData>
  <sheetProtection/>
  <mergeCells count="5">
    <mergeCell ref="B1:F1"/>
    <mergeCell ref="I1:M1"/>
    <mergeCell ref="P1:T1"/>
    <mergeCell ref="W1:AA1"/>
    <mergeCell ref="AD1:AI1"/>
  </mergeCells>
  <printOptions/>
  <pageMargins left="0.7" right="0.7" top="0.75" bottom="0.75" header="0.3" footer="0.3"/>
  <pageSetup fitToHeight="0" horizontalDpi="600" verticalDpi="600" orientation="portrait" paperSize="9" r:id="rId1"/>
  <rowBreaks count="1" manualBreakCount="1">
    <brk id="43" max="255" man="1"/>
  </rowBreaks>
  <colBreaks count="4" manualBreakCount="4">
    <brk id="8" max="65535" man="1"/>
    <brk id="14" max="65535" man="1"/>
    <brk id="21" max="65535" man="1"/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Y2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49" customWidth="1"/>
    <col min="2" max="2" width="17.28125" style="50" customWidth="1"/>
    <col min="3" max="3" width="18.7109375" style="50" bestFit="1" customWidth="1"/>
    <col min="4" max="4" width="8.7109375" style="51" bestFit="1" customWidth="1"/>
    <col min="5" max="5" width="5.7109375" style="52" customWidth="1"/>
    <col min="6" max="6" width="4.28125" style="52" bestFit="1" customWidth="1"/>
    <col min="7" max="7" width="6.8515625" style="53" bestFit="1" customWidth="1"/>
    <col min="8" max="8" width="5.7109375" style="52" customWidth="1"/>
    <col min="9" max="9" width="4.28125" style="52" bestFit="1" customWidth="1"/>
    <col min="10" max="10" width="8.7109375" style="53" bestFit="1" customWidth="1"/>
    <col min="11" max="11" width="5.7109375" style="52" customWidth="1"/>
    <col min="12" max="12" width="4.28125" style="52" bestFit="1" customWidth="1"/>
    <col min="13" max="13" width="8.7109375" style="53" bestFit="1" customWidth="1"/>
    <col min="14" max="14" width="5.7109375" style="52" customWidth="1"/>
    <col min="15" max="15" width="4.28125" style="52" bestFit="1" customWidth="1"/>
    <col min="16" max="16" width="5.28125" style="54" customWidth="1"/>
    <col min="17" max="17" width="5.421875" style="51" bestFit="1" customWidth="1"/>
    <col min="18" max="18" width="5.7109375" style="55" customWidth="1"/>
    <col min="19" max="19" width="4.28125" style="55" bestFit="1" customWidth="1"/>
    <col min="20" max="20" width="2.57421875" style="56" customWidth="1"/>
    <col min="21" max="21" width="6.7109375" style="57" customWidth="1"/>
    <col min="22" max="22" width="3.00390625" style="58" customWidth="1"/>
    <col min="23" max="23" width="18.7109375" style="59" customWidth="1"/>
    <col min="24" max="24" width="4.28125" style="60" bestFit="1" customWidth="1"/>
    <col min="25" max="16384" width="9.140625" style="49" customWidth="1"/>
  </cols>
  <sheetData>
    <row r="1" spans="2:24" s="38" customFormat="1" ht="18">
      <c r="B1" s="39" t="s">
        <v>156</v>
      </c>
      <c r="C1" s="39"/>
      <c r="D1" s="40"/>
      <c r="E1" s="41"/>
      <c r="F1" s="41"/>
      <c r="G1" s="42"/>
      <c r="H1" s="41"/>
      <c r="I1" s="41"/>
      <c r="J1" s="42"/>
      <c r="K1" s="41"/>
      <c r="L1" s="41"/>
      <c r="M1" s="42"/>
      <c r="N1" s="41"/>
      <c r="O1" s="41"/>
      <c r="P1" s="41"/>
      <c r="Q1" s="40"/>
      <c r="R1" s="43"/>
      <c r="S1" s="43"/>
      <c r="T1" s="44"/>
      <c r="U1" s="45"/>
      <c r="V1" s="46"/>
      <c r="W1" s="47"/>
      <c r="X1" s="48"/>
    </row>
    <row r="3" ht="12.75">
      <c r="B3" s="50" t="s">
        <v>89</v>
      </c>
    </row>
    <row r="4" ht="13.5" thickBot="1"/>
    <row r="5" spans="2:24" s="61" customFormat="1" ht="12.75">
      <c r="B5" s="50"/>
      <c r="C5" s="50"/>
      <c r="D5" s="62" t="s">
        <v>116</v>
      </c>
      <c r="E5" s="63"/>
      <c r="F5" s="63"/>
      <c r="G5" s="64" t="s">
        <v>91</v>
      </c>
      <c r="H5" s="63"/>
      <c r="I5" s="63"/>
      <c r="J5" s="64" t="s">
        <v>92</v>
      </c>
      <c r="K5" s="63"/>
      <c r="L5" s="63"/>
      <c r="M5" s="64" t="s">
        <v>93</v>
      </c>
      <c r="N5" s="63"/>
      <c r="O5" s="65"/>
      <c r="P5" s="66" t="s">
        <v>94</v>
      </c>
      <c r="Q5" s="67"/>
      <c r="R5" s="68"/>
      <c r="S5" s="68"/>
      <c r="T5" s="69"/>
      <c r="U5" s="70" t="s">
        <v>95</v>
      </c>
      <c r="V5" s="71"/>
      <c r="X5" s="72"/>
    </row>
    <row r="6" spans="2:24" s="61" customFormat="1" ht="13.5" thickBot="1">
      <c r="B6" s="50" t="s">
        <v>157</v>
      </c>
      <c r="C6" s="50"/>
      <c r="D6" s="73" t="s">
        <v>97</v>
      </c>
      <c r="E6" s="74"/>
      <c r="F6" s="74"/>
      <c r="G6" s="75" t="s">
        <v>98</v>
      </c>
      <c r="H6" s="74"/>
      <c r="I6" s="74"/>
      <c r="J6" s="75"/>
      <c r="K6" s="74"/>
      <c r="L6" s="74"/>
      <c r="M6" s="75" t="s">
        <v>98</v>
      </c>
      <c r="N6" s="74"/>
      <c r="O6" s="74"/>
      <c r="P6" s="76" t="s">
        <v>99</v>
      </c>
      <c r="Q6" s="77" t="s">
        <v>100</v>
      </c>
      <c r="R6" s="78"/>
      <c r="S6" s="78"/>
      <c r="T6" s="79"/>
      <c r="U6" s="80" t="s">
        <v>101</v>
      </c>
      <c r="V6" s="81"/>
      <c r="X6" s="72"/>
    </row>
    <row r="7" spans="1:24" s="61" customFormat="1" ht="12.75">
      <c r="A7" s="61" t="s">
        <v>102</v>
      </c>
      <c r="B7" s="50" t="s">
        <v>103</v>
      </c>
      <c r="C7" s="50" t="s">
        <v>8</v>
      </c>
      <c r="D7" s="82" t="s">
        <v>104</v>
      </c>
      <c r="E7" s="83" t="s">
        <v>105</v>
      </c>
      <c r="F7" s="83" t="s">
        <v>5</v>
      </c>
      <c r="G7" s="84" t="s">
        <v>106</v>
      </c>
      <c r="H7" s="83" t="s">
        <v>105</v>
      </c>
      <c r="I7" s="83" t="s">
        <v>5</v>
      </c>
      <c r="J7" s="84" t="s">
        <v>107</v>
      </c>
      <c r="K7" s="83" t="s">
        <v>105</v>
      </c>
      <c r="L7" s="83" t="s">
        <v>5</v>
      </c>
      <c r="M7" s="84" t="s">
        <v>107</v>
      </c>
      <c r="N7" s="83" t="s">
        <v>105</v>
      </c>
      <c r="O7" s="83" t="s">
        <v>5</v>
      </c>
      <c r="P7" s="85" t="s">
        <v>104</v>
      </c>
      <c r="Q7" s="85"/>
      <c r="R7" s="83" t="s">
        <v>105</v>
      </c>
      <c r="S7" s="83" t="s">
        <v>5</v>
      </c>
      <c r="T7" s="86"/>
      <c r="U7" s="87"/>
      <c r="V7" s="88"/>
      <c r="W7" s="61" t="s">
        <v>103</v>
      </c>
      <c r="X7" s="72" t="s">
        <v>5</v>
      </c>
    </row>
    <row r="8" spans="1:25" ht="12.75">
      <c r="A8" s="89">
        <v>71</v>
      </c>
      <c r="B8" s="90" t="s">
        <v>158</v>
      </c>
      <c r="C8" s="90" t="s">
        <v>129</v>
      </c>
      <c r="D8" s="91">
        <f aca="true" t="shared" si="0" ref="D8:D26">_xlfn.IFERROR(VLOOKUP($B8,U17G_80m_Hurdles,6,FALSE),0)</f>
        <v>13.4</v>
      </c>
      <c r="E8" s="120">
        <f aca="true" t="shared" si="1" ref="E8:E25">IF(D8=0,0,VLOOKUP(D8,U17Girls80mHurdles,2,TRUE))</f>
        <v>630</v>
      </c>
      <c r="F8" s="92">
        <f>RANK(E8,E$8:E$26,0)</f>
        <v>2</v>
      </c>
      <c r="G8" s="93">
        <f aca="true" t="shared" si="2" ref="G8:G26">_xlfn.IFERROR(VLOOKUP($B8,U17G_High_Jump,6,FALSE),0)</f>
        <v>1.57</v>
      </c>
      <c r="H8" s="100">
        <f aca="true" t="shared" si="3" ref="H8:H26">IF(G8=0,0,TRUNC(1.84523*(((G8*100)-75)^1.348)))</f>
        <v>701</v>
      </c>
      <c r="I8" s="92">
        <f>RANK(H8,H$8:H$26,0)</f>
        <v>1</v>
      </c>
      <c r="J8" s="93">
        <f aca="true" t="shared" si="4" ref="J8:J26">_xlfn.IFERROR(VLOOKUP($B8,U17G_Shot,6,FALSE),0)</f>
        <v>9.71</v>
      </c>
      <c r="K8" s="100">
        <f aca="true" t="shared" si="5" ref="K8:K26">IF(J8=0,0,TRUNC(56.0211*((J8-1.5)^1.05)))</f>
        <v>510</v>
      </c>
      <c r="L8" s="92">
        <f>RANK(K8,K$8:K$26,0)</f>
        <v>2</v>
      </c>
      <c r="M8" s="93">
        <f aca="true" t="shared" si="6" ref="M8:M26">_xlfn.IFERROR(VLOOKUP($B8,U17G_Long_Jump,6,FALSE),0)</f>
        <v>4.85</v>
      </c>
      <c r="N8" s="100">
        <f aca="true" t="shared" si="7" ref="N8:N26">IF(M8=0,0,TRUNC(0.188807*(((M8*100)-210)^1.41)))</f>
        <v>519</v>
      </c>
      <c r="O8" s="92">
        <f>RANK(N8,N$8:N$26,0)</f>
        <v>2</v>
      </c>
      <c r="P8" s="94">
        <f aca="true" t="shared" si="8" ref="P8:P26">_xlfn.IFERROR(VLOOKUP($B8,U17G_800m,6,FALSE),0)</f>
        <v>2</v>
      </c>
      <c r="Q8" s="91">
        <f aca="true" t="shared" si="9" ref="Q8:Q26">_xlfn.IFERROR(VLOOKUP($B8,U17G_800m,7,FALSE),0)</f>
        <v>36.4</v>
      </c>
      <c r="R8" s="100">
        <f aca="true" t="shared" si="10" ref="R8:R26">IF(P8+Q8=0,0,TRUNC(0.11193*((254-(P8*60+Q8))^1.88)))</f>
        <v>615</v>
      </c>
      <c r="S8" s="92">
        <f>RANK(R8,R$8:R$26,0)</f>
        <v>2</v>
      </c>
      <c r="T8" s="95"/>
      <c r="U8" s="96">
        <f aca="true" t="shared" si="11" ref="U8:U26">SUM(E8,H8,K8,N8,R8)</f>
        <v>2975</v>
      </c>
      <c r="V8" s="95"/>
      <c r="W8" s="97" t="str">
        <f aca="true" t="shared" si="12" ref="W8:W26">B8</f>
        <v>Anna  Montagne</v>
      </c>
      <c r="X8" s="98">
        <f>RANK(U8,U$8:U$26,0)</f>
        <v>1</v>
      </c>
      <c r="Y8" s="99"/>
    </row>
    <row r="9" spans="1:24" ht="12.75">
      <c r="A9" s="89">
        <v>67</v>
      </c>
      <c r="B9" s="90" t="s">
        <v>159</v>
      </c>
      <c r="C9" s="90" t="s">
        <v>42</v>
      </c>
      <c r="D9" s="91">
        <f t="shared" si="0"/>
        <v>13.2</v>
      </c>
      <c r="E9" s="121">
        <f t="shared" si="1"/>
        <v>652</v>
      </c>
      <c r="F9" s="92">
        <f>RANK(E9,E$8:E$26,0)</f>
        <v>1</v>
      </c>
      <c r="G9" s="93">
        <f t="shared" si="2"/>
        <v>1.42</v>
      </c>
      <c r="H9" s="100">
        <f t="shared" si="3"/>
        <v>534</v>
      </c>
      <c r="I9" s="92">
        <f>RANK(H9,H$8:H$26,0)</f>
        <v>3</v>
      </c>
      <c r="J9" s="93">
        <f t="shared" si="4"/>
        <v>10.09</v>
      </c>
      <c r="K9" s="100">
        <f t="shared" si="5"/>
        <v>535</v>
      </c>
      <c r="L9" s="92">
        <f>RANK(K9,K$8:K$26,0)</f>
        <v>1</v>
      </c>
      <c r="M9" s="93">
        <f t="shared" si="6"/>
        <v>5.12</v>
      </c>
      <c r="N9" s="100">
        <f t="shared" si="7"/>
        <v>592</v>
      </c>
      <c r="O9" s="92">
        <f>RANK(N9,N$8:N$26,0)</f>
        <v>1</v>
      </c>
      <c r="P9" s="94">
        <f t="shared" si="8"/>
        <v>2</v>
      </c>
      <c r="Q9" s="91">
        <f t="shared" si="9"/>
        <v>33.3</v>
      </c>
      <c r="R9" s="100">
        <f t="shared" si="10"/>
        <v>652</v>
      </c>
      <c r="S9" s="92">
        <f>RANK(R9,R$8:R$26,0)</f>
        <v>1</v>
      </c>
      <c r="T9" s="101"/>
      <c r="U9" s="96">
        <f t="shared" si="11"/>
        <v>2965</v>
      </c>
      <c r="V9" s="101"/>
      <c r="W9" s="97" t="str">
        <f t="shared" si="12"/>
        <v>Maisie Jeger</v>
      </c>
      <c r="X9" s="98">
        <f>RANK(U9,U$8:U$26,0)</f>
        <v>2</v>
      </c>
    </row>
    <row r="10" spans="1:24" ht="12.75">
      <c r="A10" s="89">
        <v>54</v>
      </c>
      <c r="B10" s="90" t="s">
        <v>160</v>
      </c>
      <c r="C10" s="90" t="s">
        <v>52</v>
      </c>
      <c r="D10" s="91">
        <f t="shared" si="0"/>
        <v>14.1</v>
      </c>
      <c r="E10" s="121">
        <f t="shared" si="1"/>
        <v>558</v>
      </c>
      <c r="F10" s="92">
        <f>RANK(E10,E$8:E$26,0)</f>
        <v>5</v>
      </c>
      <c r="G10" s="93">
        <f t="shared" si="2"/>
        <v>1.48</v>
      </c>
      <c r="H10" s="100">
        <f t="shared" si="3"/>
        <v>599</v>
      </c>
      <c r="I10" s="92">
        <f>RANK(H10,H$8:H$26,0)</f>
        <v>2</v>
      </c>
      <c r="J10" s="93">
        <f t="shared" si="4"/>
        <v>7.02</v>
      </c>
      <c r="K10" s="100">
        <f t="shared" si="5"/>
        <v>336</v>
      </c>
      <c r="L10" s="92">
        <f>RANK(K10,K$8:K$26,0)</f>
        <v>9</v>
      </c>
      <c r="M10" s="93">
        <f t="shared" si="6"/>
        <v>4.65</v>
      </c>
      <c r="N10" s="100">
        <f t="shared" si="7"/>
        <v>466</v>
      </c>
      <c r="O10" s="92">
        <f>RANK(N10,N$8:N$26,0)</f>
        <v>3</v>
      </c>
      <c r="P10" s="94">
        <f t="shared" si="8"/>
        <v>2</v>
      </c>
      <c r="Q10" s="91">
        <f t="shared" si="9"/>
        <v>50.9</v>
      </c>
      <c r="R10" s="100">
        <f t="shared" si="10"/>
        <v>454</v>
      </c>
      <c r="S10" s="92">
        <f>RANK(R10,R$8:R$26,0)</f>
        <v>7</v>
      </c>
      <c r="T10" s="101"/>
      <c r="U10" s="96">
        <f t="shared" si="11"/>
        <v>2413</v>
      </c>
      <c r="V10" s="101"/>
      <c r="W10" s="97" t="str">
        <f t="shared" si="12"/>
        <v>Leila Lister</v>
      </c>
      <c r="X10" s="98">
        <f>RANK(U10,U$8:U$26,0)</f>
        <v>3</v>
      </c>
    </row>
    <row r="11" spans="1:24" ht="12.75">
      <c r="A11" s="89">
        <v>75</v>
      </c>
      <c r="B11" s="90" t="s">
        <v>161</v>
      </c>
      <c r="C11" s="90" t="s">
        <v>79</v>
      </c>
      <c r="D11" s="91">
        <f t="shared" si="0"/>
        <v>14.6</v>
      </c>
      <c r="E11" s="121">
        <f t="shared" si="1"/>
        <v>511</v>
      </c>
      <c r="F11" s="92">
        <f>RANK(E11,E$8:E$26,0)</f>
        <v>7</v>
      </c>
      <c r="G11" s="93">
        <f t="shared" si="2"/>
        <v>1.36</v>
      </c>
      <c r="H11" s="100">
        <f t="shared" si="3"/>
        <v>470</v>
      </c>
      <c r="I11" s="92">
        <f>RANK(H11,H$8:H$26,0)</f>
        <v>4</v>
      </c>
      <c r="J11" s="93">
        <f t="shared" si="4"/>
        <v>8.47</v>
      </c>
      <c r="K11" s="100">
        <f t="shared" si="5"/>
        <v>430</v>
      </c>
      <c r="L11" s="92">
        <f>RANK(K11,K$8:K$26,0)</f>
        <v>3</v>
      </c>
      <c r="M11" s="93">
        <f t="shared" si="6"/>
        <v>3.88</v>
      </c>
      <c r="N11" s="100">
        <f t="shared" si="7"/>
        <v>281</v>
      </c>
      <c r="O11" s="92">
        <f>RANK(N11,N$8:N$26,0)</f>
        <v>9</v>
      </c>
      <c r="P11" s="94">
        <f t="shared" si="8"/>
        <v>2</v>
      </c>
      <c r="Q11" s="91">
        <f t="shared" si="9"/>
        <v>44.9</v>
      </c>
      <c r="R11" s="100">
        <f t="shared" si="10"/>
        <v>518</v>
      </c>
      <c r="S11" s="92">
        <f>RANK(R11,R$8:R$26,0)</f>
        <v>4</v>
      </c>
      <c r="T11" s="101"/>
      <c r="U11" s="96">
        <f t="shared" si="11"/>
        <v>2210</v>
      </c>
      <c r="V11" s="101"/>
      <c r="W11" s="97" t="str">
        <f t="shared" si="12"/>
        <v>Libby Doyle</v>
      </c>
      <c r="X11" s="98">
        <f>RANK(U11,U$8:U$26,0)</f>
        <v>4</v>
      </c>
    </row>
    <row r="12" spans="1:24" ht="12.75">
      <c r="A12" s="89">
        <v>51</v>
      </c>
      <c r="B12" s="90" t="s">
        <v>162</v>
      </c>
      <c r="C12" s="90" t="s">
        <v>44</v>
      </c>
      <c r="D12" s="91">
        <f t="shared" si="0"/>
        <v>15.3</v>
      </c>
      <c r="E12" s="121">
        <f t="shared" si="1"/>
        <v>454</v>
      </c>
      <c r="F12" s="92">
        <f>RANK(E12,E$8:E$26,0)</f>
        <v>8</v>
      </c>
      <c r="G12" s="93">
        <f t="shared" si="2"/>
        <v>1.33</v>
      </c>
      <c r="H12" s="100">
        <f t="shared" si="3"/>
        <v>439</v>
      </c>
      <c r="I12" s="92">
        <f>RANK(H12,H$8:H$26,0)</f>
        <v>7</v>
      </c>
      <c r="J12" s="93">
        <f t="shared" si="4"/>
        <v>6.64</v>
      </c>
      <c r="K12" s="100">
        <f t="shared" si="5"/>
        <v>312</v>
      </c>
      <c r="L12" s="92">
        <f>RANK(K12,K$8:K$26,0)</f>
        <v>10</v>
      </c>
      <c r="M12" s="93">
        <f t="shared" si="6"/>
        <v>4.33</v>
      </c>
      <c r="N12" s="100">
        <f t="shared" si="7"/>
        <v>386</v>
      </c>
      <c r="O12" s="92">
        <f>RANK(N12,N$8:N$26,0)</f>
        <v>4</v>
      </c>
      <c r="P12" s="94">
        <f t="shared" si="8"/>
        <v>2</v>
      </c>
      <c r="Q12" s="91">
        <f t="shared" si="9"/>
        <v>37.7</v>
      </c>
      <c r="R12" s="100">
        <f t="shared" si="10"/>
        <v>600</v>
      </c>
      <c r="S12" s="92">
        <f>RANK(R12,R$8:R$26,0)</f>
        <v>3</v>
      </c>
      <c r="T12" s="101"/>
      <c r="U12" s="96">
        <f t="shared" si="11"/>
        <v>2191</v>
      </c>
      <c r="V12" s="101"/>
      <c r="W12" s="97" t="str">
        <f t="shared" si="12"/>
        <v>Niah  Lewis</v>
      </c>
      <c r="X12" s="98">
        <f>RANK(U12,U$8:U$26,0)</f>
        <v>5</v>
      </c>
    </row>
    <row r="13" spans="1:24" ht="12.75">
      <c r="A13" s="89">
        <v>53</v>
      </c>
      <c r="B13" s="90" t="s">
        <v>163</v>
      </c>
      <c r="C13" s="90" t="s">
        <v>44</v>
      </c>
      <c r="D13" s="91">
        <f t="shared" si="0"/>
        <v>13.4</v>
      </c>
      <c r="E13" s="121">
        <f t="shared" si="1"/>
        <v>630</v>
      </c>
      <c r="F13" s="92">
        <f>RANK(E13,E$8:E$26,0)</f>
        <v>2</v>
      </c>
      <c r="G13" s="93">
        <f t="shared" si="2"/>
        <v>1.3</v>
      </c>
      <c r="H13" s="100">
        <f t="shared" si="3"/>
        <v>409</v>
      </c>
      <c r="I13" s="92">
        <f>RANK(H13,H$8:H$26,0)</f>
        <v>8</v>
      </c>
      <c r="J13" s="93">
        <f t="shared" si="4"/>
        <v>7.7</v>
      </c>
      <c r="K13" s="100">
        <f t="shared" si="5"/>
        <v>380</v>
      </c>
      <c r="L13" s="92">
        <f>RANK(K13,K$8:K$26,0)</f>
        <v>6</v>
      </c>
      <c r="M13" s="93">
        <f t="shared" si="6"/>
        <v>4.07</v>
      </c>
      <c r="N13" s="100">
        <f t="shared" si="7"/>
        <v>324</v>
      </c>
      <c r="O13" s="92">
        <f>RANK(N13,N$8:N$26,0)</f>
        <v>7</v>
      </c>
      <c r="P13" s="94">
        <f t="shared" si="8"/>
        <v>3</v>
      </c>
      <c r="Q13" s="91">
        <f t="shared" si="9"/>
        <v>10.1</v>
      </c>
      <c r="R13" s="100">
        <f t="shared" si="10"/>
        <v>277</v>
      </c>
      <c r="S13" s="92">
        <f>RANK(R13,R$8:R$26,0)</f>
        <v>17</v>
      </c>
      <c r="T13" s="101"/>
      <c r="U13" s="96">
        <f t="shared" si="11"/>
        <v>2020</v>
      </c>
      <c r="V13" s="101"/>
      <c r="W13" s="97" t="str">
        <f t="shared" si="12"/>
        <v>Maddie Bennett</v>
      </c>
      <c r="X13" s="98">
        <f>RANK(U13,U$8:U$26,0)</f>
        <v>6</v>
      </c>
    </row>
    <row r="14" spans="1:24" ht="12.75">
      <c r="A14" s="89">
        <v>58</v>
      </c>
      <c r="B14" s="90" t="s">
        <v>164</v>
      </c>
      <c r="C14" s="90" t="s">
        <v>82</v>
      </c>
      <c r="D14" s="91">
        <f t="shared" si="0"/>
        <v>14.5</v>
      </c>
      <c r="E14" s="121">
        <f t="shared" si="1"/>
        <v>521</v>
      </c>
      <c r="F14" s="92">
        <f>RANK(E14,E$8:E$26,0)</f>
        <v>6</v>
      </c>
      <c r="G14" s="93">
        <f t="shared" si="2"/>
        <v>1.36</v>
      </c>
      <c r="H14" s="100">
        <f t="shared" si="3"/>
        <v>470</v>
      </c>
      <c r="I14" s="92">
        <f>RANK(H14,H$8:H$26,0)</f>
        <v>4</v>
      </c>
      <c r="J14" s="93">
        <f t="shared" si="4"/>
        <v>7.37</v>
      </c>
      <c r="K14" s="100">
        <f t="shared" si="5"/>
        <v>359</v>
      </c>
      <c r="L14" s="92">
        <f>RANK(K14,K$8:K$26,0)</f>
        <v>7</v>
      </c>
      <c r="M14" s="93">
        <f t="shared" si="6"/>
        <v>4.12</v>
      </c>
      <c r="N14" s="100">
        <f t="shared" si="7"/>
        <v>336</v>
      </c>
      <c r="O14" s="92">
        <f>RANK(N14,N$8:N$26,0)</f>
        <v>5</v>
      </c>
      <c r="P14" s="94">
        <f t="shared" si="8"/>
        <v>3</v>
      </c>
      <c r="Q14" s="91">
        <f t="shared" si="9"/>
        <v>5.1</v>
      </c>
      <c r="R14" s="100">
        <f t="shared" si="10"/>
        <v>319</v>
      </c>
      <c r="S14" s="92">
        <f>RANK(R14,R$8:R$26,0)</f>
        <v>15</v>
      </c>
      <c r="T14" s="101"/>
      <c r="U14" s="96">
        <f t="shared" si="11"/>
        <v>2005</v>
      </c>
      <c r="V14" s="101"/>
      <c r="W14" s="97" t="str">
        <f t="shared" si="12"/>
        <v>Honor Neville</v>
      </c>
      <c r="X14" s="98">
        <f>RANK(U14,U$8:U$26,0)</f>
        <v>7</v>
      </c>
    </row>
    <row r="15" spans="1:24" ht="12.75">
      <c r="A15" s="89">
        <v>63</v>
      </c>
      <c r="B15" s="90" t="s">
        <v>165</v>
      </c>
      <c r="C15" s="90" t="s">
        <v>125</v>
      </c>
      <c r="D15" s="91">
        <f t="shared" si="0"/>
        <v>14</v>
      </c>
      <c r="E15" s="121">
        <f t="shared" si="1"/>
        <v>568</v>
      </c>
      <c r="F15" s="92">
        <f>RANK(E15,E$8:E$26,0)</f>
        <v>4</v>
      </c>
      <c r="G15" s="93">
        <f t="shared" si="2"/>
        <v>1.15</v>
      </c>
      <c r="H15" s="100">
        <f t="shared" si="3"/>
        <v>266</v>
      </c>
      <c r="I15" s="92">
        <f>RANK(H15,H$8:H$26,0)</f>
        <v>15</v>
      </c>
      <c r="J15" s="93">
        <f t="shared" si="4"/>
        <v>6.27</v>
      </c>
      <c r="K15" s="100">
        <f t="shared" si="5"/>
        <v>288</v>
      </c>
      <c r="L15" s="92">
        <f>RANK(K15,K$8:K$26,0)</f>
        <v>13</v>
      </c>
      <c r="M15" s="93">
        <f t="shared" si="6"/>
        <v>4.07</v>
      </c>
      <c r="N15" s="100">
        <f t="shared" si="7"/>
        <v>324</v>
      </c>
      <c r="O15" s="92">
        <f>RANK(N15,N$8:N$26,0)</f>
        <v>7</v>
      </c>
      <c r="P15" s="94">
        <f t="shared" si="8"/>
        <v>2</v>
      </c>
      <c r="Q15" s="91">
        <f t="shared" si="9"/>
        <v>58</v>
      </c>
      <c r="R15" s="100">
        <f t="shared" si="10"/>
        <v>384</v>
      </c>
      <c r="S15" s="92">
        <f>RANK(R15,R$8:R$26,0)</f>
        <v>10</v>
      </c>
      <c r="T15" s="101"/>
      <c r="U15" s="96">
        <f t="shared" si="11"/>
        <v>1830</v>
      </c>
      <c r="V15" s="101"/>
      <c r="W15" s="97" t="str">
        <f t="shared" si="12"/>
        <v>Havana Sale</v>
      </c>
      <c r="X15" s="98">
        <f>RANK(U15,U$8:U$26,0)</f>
        <v>8</v>
      </c>
    </row>
    <row r="16" spans="1:24" ht="12.75">
      <c r="A16" s="89">
        <v>60</v>
      </c>
      <c r="B16" s="90" t="s">
        <v>166</v>
      </c>
      <c r="C16" s="90" t="s">
        <v>70</v>
      </c>
      <c r="D16" s="91">
        <f t="shared" si="0"/>
        <v>17.2</v>
      </c>
      <c r="E16" s="121">
        <f t="shared" si="1"/>
        <v>314</v>
      </c>
      <c r="F16" s="92">
        <f>RANK(E16,E$8:E$26,0)</f>
        <v>14</v>
      </c>
      <c r="G16" s="93">
        <f t="shared" si="2"/>
        <v>1.36</v>
      </c>
      <c r="H16" s="100">
        <f t="shared" si="3"/>
        <v>470</v>
      </c>
      <c r="I16" s="92">
        <f>RANK(H16,H$8:H$26,0)</f>
        <v>4</v>
      </c>
      <c r="J16" s="93">
        <f t="shared" si="4"/>
        <v>8.04</v>
      </c>
      <c r="K16" s="100">
        <f t="shared" si="5"/>
        <v>402</v>
      </c>
      <c r="L16" s="92">
        <f>RANK(K16,K$8:K$26,0)</f>
        <v>4</v>
      </c>
      <c r="M16" s="93">
        <f t="shared" si="6"/>
        <v>3.79</v>
      </c>
      <c r="N16" s="100">
        <f t="shared" si="7"/>
        <v>261</v>
      </c>
      <c r="O16" s="92">
        <f>RANK(N16,N$8:N$26,0)</f>
        <v>11</v>
      </c>
      <c r="P16" s="94">
        <f t="shared" si="8"/>
        <v>3</v>
      </c>
      <c r="Q16" s="91">
        <f t="shared" si="9"/>
        <v>0</v>
      </c>
      <c r="R16" s="100">
        <f t="shared" si="10"/>
        <v>365</v>
      </c>
      <c r="S16" s="92">
        <f>RANK(R16,R$8:R$26,0)</f>
        <v>13</v>
      </c>
      <c r="T16" s="101"/>
      <c r="U16" s="96">
        <f t="shared" si="11"/>
        <v>1812</v>
      </c>
      <c r="V16" s="101"/>
      <c r="W16" s="97" t="str">
        <f t="shared" si="12"/>
        <v>Calia  Logan Griffin</v>
      </c>
      <c r="X16" s="98">
        <f>RANK(U16,U$8:U$26,0)</f>
        <v>9</v>
      </c>
    </row>
    <row r="17" spans="1:24" ht="12.75">
      <c r="A17" s="89">
        <v>70</v>
      </c>
      <c r="B17" s="90" t="s">
        <v>167</v>
      </c>
      <c r="C17" s="90" t="s">
        <v>42</v>
      </c>
      <c r="D17" s="91">
        <f t="shared" si="0"/>
        <v>16.2</v>
      </c>
      <c r="E17" s="121">
        <f t="shared" si="1"/>
        <v>384</v>
      </c>
      <c r="F17" s="92">
        <f>RANK(E17,E$8:E$26,0)</f>
        <v>9</v>
      </c>
      <c r="G17" s="93">
        <f t="shared" si="2"/>
        <v>1.3</v>
      </c>
      <c r="H17" s="100">
        <f t="shared" si="3"/>
        <v>409</v>
      </c>
      <c r="I17" s="92">
        <f>RANK(H17,H$8:H$26,0)</f>
        <v>8</v>
      </c>
      <c r="J17" s="93">
        <f t="shared" si="4"/>
        <v>6.57</v>
      </c>
      <c r="K17" s="100">
        <f t="shared" si="5"/>
        <v>308</v>
      </c>
      <c r="L17" s="92">
        <f>RANK(K17,K$8:K$26,0)</f>
        <v>11</v>
      </c>
      <c r="M17" s="93">
        <f t="shared" si="6"/>
        <v>3.7</v>
      </c>
      <c r="N17" s="100">
        <f t="shared" si="7"/>
        <v>242</v>
      </c>
      <c r="O17" s="92">
        <f>RANK(N17,N$8:N$26,0)</f>
        <v>14</v>
      </c>
      <c r="P17" s="94">
        <f t="shared" si="8"/>
        <v>2</v>
      </c>
      <c r="Q17" s="91">
        <f t="shared" si="9"/>
        <v>59.2</v>
      </c>
      <c r="R17" s="100">
        <f t="shared" si="10"/>
        <v>373</v>
      </c>
      <c r="S17" s="92">
        <f>RANK(R17,R$8:R$26,0)</f>
        <v>12</v>
      </c>
      <c r="T17" s="101"/>
      <c r="U17" s="96">
        <f t="shared" si="11"/>
        <v>1716</v>
      </c>
      <c r="V17" s="101"/>
      <c r="W17" s="97" t="str">
        <f t="shared" si="12"/>
        <v>Eloise Sparks</v>
      </c>
      <c r="X17" s="98">
        <f>RANK(U17,U$8:U$26,0)</f>
        <v>10</v>
      </c>
    </row>
    <row r="18" spans="1:24" ht="12.75">
      <c r="A18" s="89">
        <v>59</v>
      </c>
      <c r="B18" s="103" t="s">
        <v>168</v>
      </c>
      <c r="C18" s="103" t="s">
        <v>82</v>
      </c>
      <c r="D18" s="91">
        <f t="shared" si="0"/>
        <v>16.9</v>
      </c>
      <c r="E18" s="121">
        <f t="shared" si="1"/>
        <v>334</v>
      </c>
      <c r="F18" s="92">
        <f>RANK(E18,E$8:E$26,0)</f>
        <v>12</v>
      </c>
      <c r="G18" s="93">
        <f t="shared" si="2"/>
        <v>1.24</v>
      </c>
      <c r="H18" s="100">
        <f t="shared" si="3"/>
        <v>350</v>
      </c>
      <c r="I18" s="92">
        <f>RANK(H18,H$8:H$26,0)</f>
        <v>11</v>
      </c>
      <c r="J18" s="93">
        <f t="shared" si="4"/>
        <v>8.02</v>
      </c>
      <c r="K18" s="100">
        <f t="shared" si="5"/>
        <v>401</v>
      </c>
      <c r="L18" s="92">
        <f>RANK(K18,K$8:K$26,0)</f>
        <v>5</v>
      </c>
      <c r="M18" s="93">
        <f t="shared" si="6"/>
        <v>3.45</v>
      </c>
      <c r="N18" s="100">
        <f t="shared" si="7"/>
        <v>190</v>
      </c>
      <c r="O18" s="92">
        <f>RANK(N18,N$8:N$26,0)</f>
        <v>16</v>
      </c>
      <c r="P18" s="94">
        <f t="shared" si="8"/>
        <v>2</v>
      </c>
      <c r="Q18" s="91">
        <f t="shared" si="9"/>
        <v>53.1</v>
      </c>
      <c r="R18" s="100">
        <f t="shared" si="10"/>
        <v>432</v>
      </c>
      <c r="S18" s="92">
        <f>RANK(R18,R$8:R$26,0)</f>
        <v>8</v>
      </c>
      <c r="T18" s="101"/>
      <c r="U18" s="96">
        <f t="shared" si="11"/>
        <v>1707</v>
      </c>
      <c r="V18" s="101"/>
      <c r="W18" s="97" t="str">
        <f t="shared" si="12"/>
        <v>Poppy Wessely</v>
      </c>
      <c r="X18" s="98">
        <f>RANK(U18,U$8:U$26,0)</f>
        <v>11</v>
      </c>
    </row>
    <row r="19" spans="1:24" ht="12.75">
      <c r="A19" s="89">
        <v>69</v>
      </c>
      <c r="B19" s="90" t="s">
        <v>169</v>
      </c>
      <c r="C19" s="90" t="s">
        <v>42</v>
      </c>
      <c r="D19" s="91">
        <f t="shared" si="0"/>
        <v>17.5</v>
      </c>
      <c r="E19" s="121">
        <f t="shared" si="1"/>
        <v>294</v>
      </c>
      <c r="F19" s="92">
        <f>RANK(E19,E$8:E$26,0)</f>
        <v>15</v>
      </c>
      <c r="G19" s="93">
        <f t="shared" si="2"/>
        <v>1.21</v>
      </c>
      <c r="H19" s="100">
        <f t="shared" si="3"/>
        <v>321</v>
      </c>
      <c r="I19" s="92">
        <f>RANK(H19,H$8:H$26,0)</f>
        <v>13</v>
      </c>
      <c r="J19" s="93">
        <f t="shared" si="4"/>
        <v>6.47</v>
      </c>
      <c r="K19" s="100">
        <f t="shared" si="5"/>
        <v>301</v>
      </c>
      <c r="L19" s="92">
        <f>RANK(K19,K$8:K$26,0)</f>
        <v>12</v>
      </c>
      <c r="M19" s="93">
        <f t="shared" si="6"/>
        <v>3.73</v>
      </c>
      <c r="N19" s="100">
        <f t="shared" si="7"/>
        <v>248</v>
      </c>
      <c r="O19" s="92">
        <f>RANK(N19,N$8:N$26,0)</f>
        <v>13</v>
      </c>
      <c r="P19" s="94">
        <f t="shared" si="8"/>
        <v>2</v>
      </c>
      <c r="Q19" s="91">
        <f t="shared" si="9"/>
        <v>50</v>
      </c>
      <c r="R19" s="100">
        <f t="shared" si="10"/>
        <v>464</v>
      </c>
      <c r="S19" s="92">
        <f>RANK(R19,R$8:R$26,0)</f>
        <v>6</v>
      </c>
      <c r="T19" s="101"/>
      <c r="U19" s="96">
        <f t="shared" si="11"/>
        <v>1628</v>
      </c>
      <c r="V19" s="101"/>
      <c r="W19" s="97" t="str">
        <f t="shared" si="12"/>
        <v>Scarlett Maleham</v>
      </c>
      <c r="X19" s="98">
        <f>RANK(U19,U$8:U$26,0)</f>
        <v>12</v>
      </c>
    </row>
    <row r="20" spans="1:24" ht="12.75">
      <c r="A20" s="89">
        <v>55</v>
      </c>
      <c r="B20" s="90" t="s">
        <v>170</v>
      </c>
      <c r="C20" s="90" t="s">
        <v>52</v>
      </c>
      <c r="D20" s="91">
        <f t="shared" si="0"/>
        <v>16.8</v>
      </c>
      <c r="E20" s="121">
        <f t="shared" si="1"/>
        <v>341</v>
      </c>
      <c r="F20" s="92">
        <f>RANK(E20,E$8:E$26,0)</f>
        <v>11</v>
      </c>
      <c r="G20" s="93">
        <f t="shared" si="2"/>
        <v>1.24</v>
      </c>
      <c r="H20" s="100">
        <f t="shared" si="3"/>
        <v>350</v>
      </c>
      <c r="I20" s="92">
        <f>RANK(H20,H$8:H$26,0)</f>
        <v>11</v>
      </c>
      <c r="J20" s="93">
        <f t="shared" si="4"/>
        <v>6.01</v>
      </c>
      <c r="K20" s="100">
        <f t="shared" si="5"/>
        <v>272</v>
      </c>
      <c r="L20" s="92">
        <f>RANK(K20,K$8:K$26,0)</f>
        <v>15</v>
      </c>
      <c r="M20" s="93">
        <f t="shared" si="6"/>
        <v>3.82</v>
      </c>
      <c r="N20" s="100">
        <f t="shared" si="7"/>
        <v>267</v>
      </c>
      <c r="O20" s="92">
        <f>RANK(N20,N$8:N$26,0)</f>
        <v>10</v>
      </c>
      <c r="P20" s="94">
        <f t="shared" si="8"/>
        <v>2</v>
      </c>
      <c r="Q20" s="91">
        <f t="shared" si="9"/>
        <v>58.8</v>
      </c>
      <c r="R20" s="100">
        <f t="shared" si="10"/>
        <v>376</v>
      </c>
      <c r="S20" s="92">
        <f>RANK(R20,R$8:R$26,0)</f>
        <v>11</v>
      </c>
      <c r="T20" s="101"/>
      <c r="U20" s="96">
        <f t="shared" si="11"/>
        <v>1606</v>
      </c>
      <c r="V20" s="101"/>
      <c r="W20" s="97" t="str">
        <f t="shared" si="12"/>
        <v>Maya Jani</v>
      </c>
      <c r="X20" s="98">
        <f>RANK(U20,U$8:U$26,0)</f>
        <v>13</v>
      </c>
    </row>
    <row r="21" spans="1:24" ht="12.75">
      <c r="A21" s="89">
        <v>52</v>
      </c>
      <c r="B21" s="90" t="s">
        <v>171</v>
      </c>
      <c r="C21" s="90" t="s">
        <v>44</v>
      </c>
      <c r="D21" s="91">
        <f t="shared" si="0"/>
        <v>16.7</v>
      </c>
      <c r="E21" s="121">
        <f t="shared" si="1"/>
        <v>348</v>
      </c>
      <c r="F21" s="92">
        <f>RANK(E21,E$8:E$26,0)</f>
        <v>10</v>
      </c>
      <c r="G21" s="93">
        <f t="shared" si="2"/>
        <v>1.3</v>
      </c>
      <c r="H21" s="100">
        <f t="shared" si="3"/>
        <v>409</v>
      </c>
      <c r="I21" s="92">
        <f>RANK(H21,H$8:H$26,0)</f>
        <v>8</v>
      </c>
      <c r="J21" s="93">
        <f t="shared" si="4"/>
        <v>7.29</v>
      </c>
      <c r="K21" s="100">
        <f t="shared" si="5"/>
        <v>354</v>
      </c>
      <c r="L21" s="92">
        <f>RANK(K21,K$8:K$26,0)</f>
        <v>8</v>
      </c>
      <c r="M21" s="93">
        <f t="shared" si="6"/>
        <v>3.67</v>
      </c>
      <c r="N21" s="100">
        <f t="shared" si="7"/>
        <v>235</v>
      </c>
      <c r="O21" s="92">
        <f>RANK(N21,N$8:N$26,0)</f>
        <v>15</v>
      </c>
      <c r="P21" s="94">
        <f t="shared" si="8"/>
        <v>3</v>
      </c>
      <c r="Q21" s="91">
        <f t="shared" si="9"/>
        <v>31.7</v>
      </c>
      <c r="R21" s="100">
        <f t="shared" si="10"/>
        <v>127</v>
      </c>
      <c r="S21" s="92">
        <f>RANK(R21,R$8:R$26,0)</f>
        <v>19</v>
      </c>
      <c r="T21" s="101"/>
      <c r="U21" s="96">
        <f t="shared" si="11"/>
        <v>1473</v>
      </c>
      <c r="V21" s="101"/>
      <c r="W21" s="97" t="str">
        <f t="shared" si="12"/>
        <v>Scarlett  O'Connor</v>
      </c>
      <c r="X21" s="98">
        <f>RANK(U21,U$8:U$26,0)</f>
        <v>14</v>
      </c>
    </row>
    <row r="22" spans="1:24" ht="12.75">
      <c r="A22" s="89">
        <v>68</v>
      </c>
      <c r="B22" s="90" t="s">
        <v>172</v>
      </c>
      <c r="C22" s="90" t="s">
        <v>42</v>
      </c>
      <c r="D22" s="91">
        <f t="shared" si="0"/>
        <v>16.9</v>
      </c>
      <c r="E22" s="121">
        <f t="shared" si="1"/>
        <v>334</v>
      </c>
      <c r="F22" s="92">
        <f>RANK(E22,E$8:E$26,0)</f>
        <v>12</v>
      </c>
      <c r="G22" s="93">
        <f t="shared" si="2"/>
        <v>0</v>
      </c>
      <c r="H22" s="100">
        <f t="shared" si="3"/>
        <v>0</v>
      </c>
      <c r="I22" s="92">
        <f>RANK(H22,H$8:H$26,0)</f>
        <v>19</v>
      </c>
      <c r="J22" s="93">
        <f t="shared" si="4"/>
        <v>6.21</v>
      </c>
      <c r="K22" s="100">
        <f t="shared" si="5"/>
        <v>285</v>
      </c>
      <c r="L22" s="92">
        <f>RANK(K22,K$8:K$26,0)</f>
        <v>14</v>
      </c>
      <c r="M22" s="93">
        <f t="shared" si="6"/>
        <v>3.74</v>
      </c>
      <c r="N22" s="100">
        <f t="shared" si="7"/>
        <v>250</v>
      </c>
      <c r="O22" s="92">
        <f>RANK(N22,N$8:N$26,0)</f>
        <v>12</v>
      </c>
      <c r="P22" s="94">
        <f t="shared" si="8"/>
        <v>3</v>
      </c>
      <c r="Q22" s="91">
        <f t="shared" si="9"/>
        <v>5</v>
      </c>
      <c r="R22" s="100">
        <f t="shared" si="10"/>
        <v>320</v>
      </c>
      <c r="S22" s="92">
        <f>RANK(R22,R$8:R$26,0)</f>
        <v>14</v>
      </c>
      <c r="T22" s="101"/>
      <c r="U22" s="96">
        <f t="shared" si="11"/>
        <v>1189</v>
      </c>
      <c r="V22" s="101"/>
      <c r="W22" s="97" t="str">
        <f t="shared" si="12"/>
        <v>Isabel Stevens</v>
      </c>
      <c r="X22" s="98">
        <f>RANK(U22,U$8:U$26,0)</f>
        <v>15</v>
      </c>
    </row>
    <row r="23" spans="1:24" ht="12.75">
      <c r="A23" s="89">
        <v>74</v>
      </c>
      <c r="B23" s="90" t="s">
        <v>173</v>
      </c>
      <c r="C23" s="90" t="s">
        <v>32</v>
      </c>
      <c r="D23" s="91">
        <f t="shared" si="0"/>
        <v>0</v>
      </c>
      <c r="E23" s="121">
        <f t="shared" si="1"/>
        <v>0</v>
      </c>
      <c r="F23" s="92">
        <f>RANK(E23,E$8:E$26,0)</f>
        <v>18</v>
      </c>
      <c r="G23" s="93">
        <f t="shared" si="2"/>
        <v>1.18</v>
      </c>
      <c r="H23" s="100">
        <f t="shared" si="3"/>
        <v>293</v>
      </c>
      <c r="I23" s="92">
        <f>RANK(H23,H$8:H$26,0)</f>
        <v>14</v>
      </c>
      <c r="J23" s="93">
        <f t="shared" si="4"/>
        <v>5.82</v>
      </c>
      <c r="K23" s="100">
        <f t="shared" si="5"/>
        <v>260</v>
      </c>
      <c r="L23" s="92">
        <f>RANK(K23,K$8:K$26,0)</f>
        <v>16</v>
      </c>
      <c r="M23" s="93">
        <f t="shared" si="6"/>
        <v>4.09</v>
      </c>
      <c r="N23" s="100">
        <f t="shared" si="7"/>
        <v>329</v>
      </c>
      <c r="O23" s="92">
        <f>RANK(N23,N$8:N$26,0)</f>
        <v>6</v>
      </c>
      <c r="P23" s="94">
        <f t="shared" si="8"/>
        <v>3</v>
      </c>
      <c r="Q23" s="91">
        <f t="shared" si="9"/>
        <v>11.8</v>
      </c>
      <c r="R23" s="100">
        <f t="shared" si="10"/>
        <v>263</v>
      </c>
      <c r="S23" s="92">
        <f>RANK(R23,R$8:R$26,0)</f>
        <v>18</v>
      </c>
      <c r="T23" s="101"/>
      <c r="U23" s="96">
        <f t="shared" si="11"/>
        <v>1145</v>
      </c>
      <c r="V23" s="101"/>
      <c r="W23" s="97" t="str">
        <f t="shared" si="12"/>
        <v>Romy  Nolan</v>
      </c>
      <c r="X23" s="98">
        <f>RANK(U23,U$8:U$26,0)</f>
        <v>16</v>
      </c>
    </row>
    <row r="24" spans="1:24" ht="12.75">
      <c r="A24" s="89">
        <v>62</v>
      </c>
      <c r="B24" s="90" t="s">
        <v>174</v>
      </c>
      <c r="C24" s="90" t="s">
        <v>70</v>
      </c>
      <c r="D24" s="91">
        <f t="shared" si="0"/>
        <v>18.8</v>
      </c>
      <c r="E24" s="121">
        <f t="shared" si="1"/>
        <v>217</v>
      </c>
      <c r="F24" s="92">
        <f>RANK(E24,E$8:E$26,0)</f>
        <v>16</v>
      </c>
      <c r="G24" s="93">
        <f t="shared" si="2"/>
        <v>1.09</v>
      </c>
      <c r="H24" s="100">
        <f t="shared" si="3"/>
        <v>214</v>
      </c>
      <c r="I24" s="92">
        <f>RANK(H24,H$8:H$26,0)</f>
        <v>16</v>
      </c>
      <c r="J24" s="93">
        <f t="shared" si="4"/>
        <v>4.53</v>
      </c>
      <c r="K24" s="100">
        <f t="shared" si="5"/>
        <v>179</v>
      </c>
      <c r="L24" s="92">
        <f>RANK(K24,K$8:K$26,0)</f>
        <v>18</v>
      </c>
      <c r="M24" s="93">
        <f t="shared" si="6"/>
        <v>3.02</v>
      </c>
      <c r="N24" s="100">
        <f t="shared" si="7"/>
        <v>110</v>
      </c>
      <c r="O24" s="92">
        <f>RANK(N24,N$8:N$26,0)</f>
        <v>17</v>
      </c>
      <c r="P24" s="94">
        <f t="shared" si="8"/>
        <v>2</v>
      </c>
      <c r="Q24" s="91">
        <f t="shared" si="9"/>
        <v>54.9</v>
      </c>
      <c r="R24" s="100">
        <f t="shared" si="10"/>
        <v>414</v>
      </c>
      <c r="S24" s="92">
        <f>RANK(R24,R$8:R$26,0)</f>
        <v>9</v>
      </c>
      <c r="T24" s="101"/>
      <c r="U24" s="96">
        <f t="shared" si="11"/>
        <v>1134</v>
      </c>
      <c r="V24" s="101"/>
      <c r="W24" s="97" t="str">
        <f t="shared" si="12"/>
        <v>Cesca Sim</v>
      </c>
      <c r="X24" s="98">
        <f>RANK(U24,U$8:U$26,0)</f>
        <v>17</v>
      </c>
    </row>
    <row r="25" spans="1:24" ht="12.75">
      <c r="A25" s="89">
        <v>66</v>
      </c>
      <c r="B25" s="90" t="s">
        <v>175</v>
      </c>
      <c r="C25" s="90" t="s">
        <v>125</v>
      </c>
      <c r="D25" s="91">
        <f t="shared" si="0"/>
        <v>19.6</v>
      </c>
      <c r="E25" s="121">
        <f t="shared" si="1"/>
        <v>175</v>
      </c>
      <c r="F25" s="92">
        <f>RANK(E25,E$8:E$26,0)</f>
        <v>17</v>
      </c>
      <c r="G25" s="93">
        <f t="shared" si="2"/>
        <v>1.06</v>
      </c>
      <c r="H25" s="100">
        <f t="shared" si="3"/>
        <v>188</v>
      </c>
      <c r="I25" s="92">
        <f>RANK(H25,H$8:H$26,0)</f>
        <v>17</v>
      </c>
      <c r="J25" s="93">
        <f t="shared" si="4"/>
        <v>4.03</v>
      </c>
      <c r="K25" s="100">
        <f t="shared" si="5"/>
        <v>148</v>
      </c>
      <c r="L25" s="92">
        <f>RANK(K25,K$8:K$26,0)</f>
        <v>19</v>
      </c>
      <c r="M25" s="93">
        <f t="shared" si="6"/>
        <v>2.9</v>
      </c>
      <c r="N25" s="100">
        <f t="shared" si="7"/>
        <v>91</v>
      </c>
      <c r="O25" s="92">
        <f>RANK(N25,N$8:N$26,0)</f>
        <v>19</v>
      </c>
      <c r="P25" s="94">
        <f t="shared" si="8"/>
        <v>2</v>
      </c>
      <c r="Q25" s="91">
        <f t="shared" si="9"/>
        <v>49.6</v>
      </c>
      <c r="R25" s="100">
        <f t="shared" si="10"/>
        <v>468</v>
      </c>
      <c r="S25" s="92">
        <f>RANK(R25,R$8:R$26,0)</f>
        <v>5</v>
      </c>
      <c r="T25" s="101"/>
      <c r="U25" s="96">
        <f t="shared" si="11"/>
        <v>1070</v>
      </c>
      <c r="V25" s="101"/>
      <c r="W25" s="97" t="str">
        <f t="shared" si="12"/>
        <v>Daisey Weedon</v>
      </c>
      <c r="X25" s="98">
        <f>RANK(U25,U$8:U$26,0)</f>
        <v>18</v>
      </c>
    </row>
    <row r="26" spans="1:24" ht="12.75">
      <c r="A26" s="89">
        <v>61</v>
      </c>
      <c r="B26" s="90" t="s">
        <v>176</v>
      </c>
      <c r="C26" s="90" t="s">
        <v>70</v>
      </c>
      <c r="D26" s="91">
        <f t="shared" si="0"/>
        <v>27.3</v>
      </c>
      <c r="E26" s="121">
        <v>0</v>
      </c>
      <c r="F26" s="92">
        <f>RANK(E26,E$8:E$26,0)</f>
        <v>18</v>
      </c>
      <c r="G26" s="93">
        <f t="shared" si="2"/>
        <v>1</v>
      </c>
      <c r="H26" s="100">
        <f t="shared" si="3"/>
        <v>141</v>
      </c>
      <c r="I26" s="92">
        <f>RANK(H26,H$8:H$26,0)</f>
        <v>18</v>
      </c>
      <c r="J26" s="93">
        <f t="shared" si="4"/>
        <v>5.33</v>
      </c>
      <c r="K26" s="100">
        <f t="shared" si="5"/>
        <v>229</v>
      </c>
      <c r="L26" s="92">
        <f>RANK(K26,K$8:K$26,0)</f>
        <v>17</v>
      </c>
      <c r="M26" s="93">
        <f t="shared" si="6"/>
        <v>2.95</v>
      </c>
      <c r="N26" s="100">
        <f t="shared" si="7"/>
        <v>99</v>
      </c>
      <c r="O26" s="92">
        <f>RANK(N26,N$8:N$26,0)</f>
        <v>18</v>
      </c>
      <c r="P26" s="94">
        <f t="shared" si="8"/>
        <v>3</v>
      </c>
      <c r="Q26" s="91">
        <f t="shared" si="9"/>
        <v>7</v>
      </c>
      <c r="R26" s="100">
        <f t="shared" si="10"/>
        <v>303</v>
      </c>
      <c r="S26" s="92">
        <f>RANK(R26,R$8:R$26,0)</f>
        <v>16</v>
      </c>
      <c r="T26" s="101"/>
      <c r="U26" s="96">
        <f t="shared" si="11"/>
        <v>772</v>
      </c>
      <c r="V26" s="101"/>
      <c r="W26" s="97" t="str">
        <f t="shared" si="12"/>
        <v>Scarlett  Owen</v>
      </c>
      <c r="X26" s="98">
        <f>RANK(U26,U$8:U$26,0)</f>
        <v>19</v>
      </c>
    </row>
    <row r="28" ht="18">
      <c r="D28" s="39"/>
    </row>
  </sheetData>
  <sheetProtection/>
  <mergeCells count="1">
    <mergeCell ref="P7:Q7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&amp;L&amp;A&amp;CBerkshire Schools CE Championships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AI452"/>
  <sheetViews>
    <sheetView zoomScalePageLayoutView="0" workbookViewId="0" topLeftCell="B1">
      <selection activeCell="D4" sqref="D4"/>
    </sheetView>
  </sheetViews>
  <sheetFormatPr defaultColWidth="9.140625" defaultRowHeight="15"/>
  <cols>
    <col min="1" max="1" width="9.140625" style="5" hidden="1" customWidth="1"/>
    <col min="2" max="2" width="9.140625" style="29" customWidth="1"/>
    <col min="3" max="3" width="9.7109375" style="30" customWidth="1"/>
    <col min="4" max="4" width="23.7109375" style="31" customWidth="1"/>
    <col min="5" max="5" width="20.7109375" style="31" customWidth="1"/>
    <col min="6" max="6" width="10.7109375" style="11" customWidth="1"/>
    <col min="7" max="7" width="9.140625" style="5" customWidth="1"/>
    <col min="8" max="8" width="9.140625" style="5" hidden="1" customWidth="1"/>
    <col min="9" max="9" width="9.140625" style="31" customWidth="1"/>
    <col min="10" max="10" width="9.7109375" style="30" customWidth="1"/>
    <col min="11" max="11" width="20.7109375" style="31" customWidth="1"/>
    <col min="12" max="12" width="20.7109375" style="30" customWidth="1"/>
    <col min="13" max="13" width="10.7109375" style="11" customWidth="1"/>
    <col min="14" max="14" width="9.140625" style="5" customWidth="1"/>
    <col min="15" max="15" width="9.140625" style="5" hidden="1" customWidth="1"/>
    <col min="16" max="16" width="9.140625" style="5" customWidth="1"/>
    <col min="17" max="17" width="9.7109375" style="5" customWidth="1"/>
    <col min="18" max="18" width="23.7109375" style="5" customWidth="1"/>
    <col min="19" max="19" width="20.7109375" style="5" customWidth="1"/>
    <col min="20" max="20" width="10.7109375" style="5" customWidth="1"/>
    <col min="21" max="21" width="9.140625" style="5" customWidth="1"/>
    <col min="22" max="22" width="9.140625" style="5" hidden="1" customWidth="1"/>
    <col min="23" max="23" width="9.140625" style="5" customWidth="1"/>
    <col min="24" max="24" width="9.7109375" style="5" customWidth="1"/>
    <col min="25" max="25" width="23.7109375" style="5" customWidth="1"/>
    <col min="26" max="26" width="20.7109375" style="5" customWidth="1"/>
    <col min="27" max="27" width="10.7109375" style="5" customWidth="1"/>
    <col min="28" max="28" width="9.140625" style="5" customWidth="1"/>
    <col min="29" max="29" width="9.140625" style="5" hidden="1" customWidth="1"/>
    <col min="30" max="30" width="9.140625" style="5" customWidth="1"/>
    <col min="31" max="31" width="9.7109375" style="5" customWidth="1"/>
    <col min="32" max="32" width="23.7109375" style="5" customWidth="1"/>
    <col min="33" max="33" width="20.7109375" style="5" customWidth="1"/>
    <col min="34" max="35" width="10.7109375" style="5" customWidth="1"/>
    <col min="36" max="16384" width="9.140625" style="5" customWidth="1"/>
  </cols>
  <sheetData>
    <row r="1" spans="2:35" s="104" customFormat="1" ht="18">
      <c r="B1" s="105" t="s">
        <v>177</v>
      </c>
      <c r="C1" s="106"/>
      <c r="D1" s="106"/>
      <c r="E1" s="106"/>
      <c r="F1" s="106"/>
      <c r="I1" s="105" t="s">
        <v>178</v>
      </c>
      <c r="J1" s="106"/>
      <c r="K1" s="106"/>
      <c r="L1" s="106"/>
      <c r="M1" s="106"/>
      <c r="P1" s="105" t="s">
        <v>179</v>
      </c>
      <c r="Q1" s="106"/>
      <c r="R1" s="106"/>
      <c r="S1" s="106"/>
      <c r="T1" s="106"/>
      <c r="W1" s="105" t="s">
        <v>180</v>
      </c>
      <c r="X1" s="106"/>
      <c r="Y1" s="106"/>
      <c r="Z1" s="106"/>
      <c r="AA1" s="106"/>
      <c r="AD1" s="105" t="s">
        <v>181</v>
      </c>
      <c r="AE1" s="106"/>
      <c r="AF1" s="106"/>
      <c r="AG1" s="106"/>
      <c r="AH1" s="106"/>
      <c r="AI1" s="106"/>
    </row>
    <row r="2" spans="2:35" ht="15">
      <c r="B2" s="7" t="s">
        <v>5</v>
      </c>
      <c r="C2" s="8" t="s">
        <v>6</v>
      </c>
      <c r="D2" s="8" t="s">
        <v>7</v>
      </c>
      <c r="E2" s="9" t="s">
        <v>8</v>
      </c>
      <c r="F2" s="10" t="s">
        <v>9</v>
      </c>
      <c r="I2" s="7" t="s">
        <v>5</v>
      </c>
      <c r="J2" s="8" t="s">
        <v>6</v>
      </c>
      <c r="K2" s="8" t="s">
        <v>7</v>
      </c>
      <c r="L2" s="9" t="s">
        <v>8</v>
      </c>
      <c r="M2" s="10" t="s">
        <v>9</v>
      </c>
      <c r="P2" s="7" t="s">
        <v>5</v>
      </c>
      <c r="Q2" s="8" t="s">
        <v>6</v>
      </c>
      <c r="R2" s="8" t="s">
        <v>7</v>
      </c>
      <c r="S2" s="9" t="s">
        <v>8</v>
      </c>
      <c r="T2" s="10" t="s">
        <v>9</v>
      </c>
      <c r="W2" s="7" t="s">
        <v>5</v>
      </c>
      <c r="X2" s="8" t="s">
        <v>6</v>
      </c>
      <c r="Y2" s="8" t="s">
        <v>7</v>
      </c>
      <c r="Z2" s="9" t="s">
        <v>8</v>
      </c>
      <c r="AA2" s="10" t="s">
        <v>9</v>
      </c>
      <c r="AD2" s="7" t="s">
        <v>5</v>
      </c>
      <c r="AE2" s="8" t="s">
        <v>6</v>
      </c>
      <c r="AF2" s="8" t="s">
        <v>7</v>
      </c>
      <c r="AG2" s="9" t="s">
        <v>8</v>
      </c>
      <c r="AH2" s="9" t="s">
        <v>10</v>
      </c>
      <c r="AI2" s="11" t="s">
        <v>11</v>
      </c>
    </row>
    <row r="3" spans="2:35" s="104" customFormat="1" ht="15" customHeight="1">
      <c r="B3" s="107" t="s">
        <v>182</v>
      </c>
      <c r="C3" s="108" t="s">
        <v>183</v>
      </c>
      <c r="D3" s="109" t="s">
        <v>14</v>
      </c>
      <c r="E3" s="109"/>
      <c r="F3" s="110"/>
      <c r="H3" s="104" t="str">
        <f aca="true" t="shared" si="0" ref="H3:H66">K3</f>
        <v>Pool 1</v>
      </c>
      <c r="I3" s="107" t="s">
        <v>182</v>
      </c>
      <c r="J3" s="108" t="s">
        <v>15</v>
      </c>
      <c r="K3" s="107" t="s">
        <v>16</v>
      </c>
      <c r="L3" s="109" t="s">
        <v>17</v>
      </c>
      <c r="M3" s="110"/>
      <c r="O3" s="104" t="str">
        <f aca="true" t="shared" si="1" ref="O3:O66">R3</f>
        <v>Pool 1</v>
      </c>
      <c r="P3" s="107" t="s">
        <v>182</v>
      </c>
      <c r="Q3" s="108" t="s">
        <v>18</v>
      </c>
      <c r="R3" s="107" t="s">
        <v>16</v>
      </c>
      <c r="S3" s="109" t="s">
        <v>17</v>
      </c>
      <c r="T3" s="110"/>
      <c r="V3" s="104" t="str">
        <f aca="true" t="shared" si="2" ref="V3:V37">Y3</f>
        <v>Pool 1</v>
      </c>
      <c r="W3" s="107" t="s">
        <v>182</v>
      </c>
      <c r="X3" s="108" t="s">
        <v>19</v>
      </c>
      <c r="Y3" s="107" t="s">
        <v>16</v>
      </c>
      <c r="Z3" s="109" t="s">
        <v>17</v>
      </c>
      <c r="AA3" s="110"/>
      <c r="AC3" s="104" t="str">
        <f aca="true" t="shared" si="3" ref="AC3:AC66">AF3</f>
        <v>Heat 1</v>
      </c>
      <c r="AD3" s="111" t="s">
        <v>182</v>
      </c>
      <c r="AE3" s="109" t="s">
        <v>184</v>
      </c>
      <c r="AF3" s="109" t="s">
        <v>14</v>
      </c>
      <c r="AG3" s="109"/>
      <c r="AH3" s="108"/>
      <c r="AI3" s="112"/>
    </row>
    <row r="4" spans="1:35" ht="15" customHeight="1">
      <c r="A4" s="5" t="str">
        <f>D4</f>
        <v>Joe Frew</v>
      </c>
      <c r="B4" s="18">
        <v>1</v>
      </c>
      <c r="C4" s="18">
        <v>170</v>
      </c>
      <c r="D4" s="1" t="str">
        <f aca="true" t="shared" si="4" ref="D4:D11">_xlfn.IFERROR(VLOOKUP($C4,U17_Boys,2,FALSE),0)</f>
        <v>Joe Frew</v>
      </c>
      <c r="E4" s="1" t="str">
        <f aca="true" t="shared" si="5" ref="E4:E11">_xlfn.IFERROR(VLOOKUP($C4,U17_Boys,3,FALSE),0)</f>
        <v>Piggott</v>
      </c>
      <c r="F4" s="19">
        <v>15.7</v>
      </c>
      <c r="H4" s="5" t="str">
        <f t="shared" si="0"/>
        <v>Harry  Booker</v>
      </c>
      <c r="I4" s="20">
        <v>1</v>
      </c>
      <c r="J4" s="21">
        <v>164</v>
      </c>
      <c r="K4" s="3" t="str">
        <f aca="true" t="shared" si="6" ref="K4:K19">_xlfn.IFERROR(VLOOKUP($J4,U17_Boys,2,FALSE),0)</f>
        <v>Harry  Booker</v>
      </c>
      <c r="L4" s="3" t="str">
        <f aca="true" t="shared" si="7" ref="L4:L19">_xlfn.IFERROR(VLOOKUP($J4,U17_Boys,3,FALSE),0)</f>
        <v>Kennet</v>
      </c>
      <c r="M4" s="22">
        <v>1.6</v>
      </c>
      <c r="O4" s="5" t="str">
        <f t="shared" si="1"/>
        <v>Joe Frew</v>
      </c>
      <c r="P4" s="20">
        <v>1</v>
      </c>
      <c r="Q4" s="21">
        <v>170</v>
      </c>
      <c r="R4" s="3" t="str">
        <f aca="true" t="shared" si="8" ref="R4:R14">_xlfn.IFERROR(VLOOKUP($Q4,U17_Boys,2,FALSE),0)</f>
        <v>Joe Frew</v>
      </c>
      <c r="S4" s="3" t="str">
        <f aca="true" t="shared" si="9" ref="S4:S14">_xlfn.IFERROR(VLOOKUP($Q4,U17_Boys,3,FALSE),0)</f>
        <v>Piggott</v>
      </c>
      <c r="T4" s="22">
        <v>5.52</v>
      </c>
      <c r="V4" s="5" t="str">
        <f t="shared" si="2"/>
        <v>Harry  Booker</v>
      </c>
      <c r="W4" s="20">
        <v>1</v>
      </c>
      <c r="X4" s="21">
        <v>164</v>
      </c>
      <c r="Y4" s="3" t="str">
        <f aca="true" t="shared" si="10" ref="Y4:Y14">_xlfn.IFERROR(VLOOKUP($X4,U17_Boys,2,FALSE),0)</f>
        <v>Harry  Booker</v>
      </c>
      <c r="Z4" s="3" t="str">
        <f aca="true" t="shared" si="11" ref="Z4:Z14">_xlfn.IFERROR(VLOOKUP($X4,U17_Boys,3,FALSE),0)</f>
        <v>Kennet</v>
      </c>
      <c r="AA4" s="22">
        <v>11.53</v>
      </c>
      <c r="AC4" s="5" t="str">
        <f t="shared" si="3"/>
        <v>Josh Wright</v>
      </c>
      <c r="AD4" s="18">
        <v>1</v>
      </c>
      <c r="AE4" s="18">
        <v>160</v>
      </c>
      <c r="AF4" s="3" t="str">
        <f aca="true" t="shared" si="12" ref="AF4:AF15">_xlfn.IFERROR(VLOOKUP($AE4,U17_Boys,2,FALSE),0)</f>
        <v>Josh Wright</v>
      </c>
      <c r="AG4" s="3" t="str">
        <f aca="true" t="shared" si="13" ref="AG4:AG15">_xlfn.IFERROR(VLOOKUP($AE4,U17_Boys,3,FALSE),0)</f>
        <v>Holyport College</v>
      </c>
      <c r="AH4" s="23">
        <v>4</v>
      </c>
      <c r="AI4" s="24">
        <v>43</v>
      </c>
    </row>
    <row r="5" spans="1:35" ht="15" customHeight="1">
      <c r="A5" s="5" t="str">
        <f aca="true" t="shared" si="14" ref="A5:A41">D5</f>
        <v>Harry  Booker</v>
      </c>
      <c r="B5" s="25">
        <v>2</v>
      </c>
      <c r="C5" s="25">
        <v>164</v>
      </c>
      <c r="D5" s="1" t="str">
        <f t="shared" si="4"/>
        <v>Harry  Booker</v>
      </c>
      <c r="E5" s="1" t="str">
        <f t="shared" si="5"/>
        <v>Kennet</v>
      </c>
      <c r="F5" s="26">
        <v>16.3</v>
      </c>
      <c r="H5" s="5" t="str">
        <f t="shared" si="0"/>
        <v>James Ferguson</v>
      </c>
      <c r="I5" s="20">
        <v>2</v>
      </c>
      <c r="J5" s="21">
        <v>158</v>
      </c>
      <c r="K5" s="3" t="str">
        <f t="shared" si="6"/>
        <v>James Ferguson</v>
      </c>
      <c r="L5" s="3" t="str">
        <f t="shared" si="7"/>
        <v>Desborough</v>
      </c>
      <c r="M5" s="22">
        <v>1.57</v>
      </c>
      <c r="O5" s="5" t="str">
        <f t="shared" si="1"/>
        <v>Nathan  Crumpen</v>
      </c>
      <c r="P5" s="20">
        <v>2</v>
      </c>
      <c r="Q5" s="21">
        <v>166</v>
      </c>
      <c r="R5" s="3" t="str">
        <f t="shared" si="8"/>
        <v>Nathan  Crumpen</v>
      </c>
      <c r="S5" s="3" t="str">
        <f t="shared" si="9"/>
        <v>Kennet</v>
      </c>
      <c r="T5" s="22">
        <v>5.44</v>
      </c>
      <c r="V5" s="5" t="str">
        <f t="shared" si="2"/>
        <v>Chris Kennedy</v>
      </c>
      <c r="W5" s="20">
        <v>2</v>
      </c>
      <c r="X5" s="21">
        <v>163</v>
      </c>
      <c r="Y5" s="3" t="str">
        <f t="shared" si="10"/>
        <v>Chris Kennedy</v>
      </c>
      <c r="Z5" s="3" t="str">
        <f t="shared" si="11"/>
        <v>Holyport College</v>
      </c>
      <c r="AA5" s="22">
        <v>9.76</v>
      </c>
      <c r="AC5" s="5" t="str">
        <f t="shared" si="3"/>
        <v>Joe Frew</v>
      </c>
      <c r="AD5" s="25">
        <v>2</v>
      </c>
      <c r="AE5" s="25">
        <v>170</v>
      </c>
      <c r="AF5" s="3" t="str">
        <f t="shared" si="12"/>
        <v>Joe Frew</v>
      </c>
      <c r="AG5" s="3" t="str">
        <f t="shared" si="13"/>
        <v>Piggott</v>
      </c>
      <c r="AH5" s="27">
        <v>4</v>
      </c>
      <c r="AI5" s="28">
        <v>44.8</v>
      </c>
    </row>
    <row r="6" spans="1:35" ht="15" customHeight="1">
      <c r="A6" s="5" t="str">
        <f t="shared" si="14"/>
        <v>James Ferguson</v>
      </c>
      <c r="B6" s="25">
        <v>3</v>
      </c>
      <c r="C6" s="25">
        <v>158</v>
      </c>
      <c r="D6" s="1" t="str">
        <f t="shared" si="4"/>
        <v>James Ferguson</v>
      </c>
      <c r="E6" s="1" t="str">
        <f t="shared" si="5"/>
        <v>Desborough</v>
      </c>
      <c r="F6" s="26">
        <v>19.2</v>
      </c>
      <c r="H6" s="5" t="str">
        <f t="shared" si="0"/>
        <v>Joe Frew</v>
      </c>
      <c r="I6" s="20">
        <v>3</v>
      </c>
      <c r="J6" s="21">
        <v>170</v>
      </c>
      <c r="K6" s="3" t="str">
        <f t="shared" si="6"/>
        <v>Joe Frew</v>
      </c>
      <c r="L6" s="3" t="str">
        <f t="shared" si="7"/>
        <v>Piggott</v>
      </c>
      <c r="M6" s="22">
        <v>1.54</v>
      </c>
      <c r="O6" s="5" t="str">
        <f t="shared" si="1"/>
        <v>Harry Gardner</v>
      </c>
      <c r="P6" s="20">
        <v>3</v>
      </c>
      <c r="Q6" s="21">
        <v>157</v>
      </c>
      <c r="R6" s="3" t="str">
        <f t="shared" si="8"/>
        <v>Harry Gardner</v>
      </c>
      <c r="S6" s="3" t="str">
        <f t="shared" si="9"/>
        <v>Denefield</v>
      </c>
      <c r="T6" s="22">
        <v>5.4</v>
      </c>
      <c r="V6" s="5" t="str">
        <f t="shared" si="2"/>
        <v>Tom  Joyce</v>
      </c>
      <c r="W6" s="20">
        <v>3</v>
      </c>
      <c r="X6" s="21">
        <v>165</v>
      </c>
      <c r="Y6" s="3" t="str">
        <f t="shared" si="10"/>
        <v>Tom  Joyce</v>
      </c>
      <c r="Z6" s="3" t="str">
        <f t="shared" si="11"/>
        <v>Kennet</v>
      </c>
      <c r="AA6" s="22">
        <v>9.06</v>
      </c>
      <c r="AC6" s="5" t="str">
        <f t="shared" si="3"/>
        <v>James Ferguson</v>
      </c>
      <c r="AD6" s="25">
        <v>3</v>
      </c>
      <c r="AE6" s="25">
        <v>158</v>
      </c>
      <c r="AF6" s="3" t="str">
        <f t="shared" si="12"/>
        <v>James Ferguson</v>
      </c>
      <c r="AG6" s="3" t="str">
        <f t="shared" si="13"/>
        <v>Desborough</v>
      </c>
      <c r="AH6" s="27">
        <v>4</v>
      </c>
      <c r="AI6" s="28">
        <v>55</v>
      </c>
    </row>
    <row r="7" spans="1:35" ht="15" customHeight="1">
      <c r="A7" s="5" t="str">
        <f t="shared" si="14"/>
        <v>Chris Kennedy</v>
      </c>
      <c r="B7" s="25">
        <v>4</v>
      </c>
      <c r="C7" s="25">
        <v>163</v>
      </c>
      <c r="D7" s="1" t="str">
        <f t="shared" si="4"/>
        <v>Chris Kennedy</v>
      </c>
      <c r="E7" s="1" t="str">
        <f t="shared" si="5"/>
        <v>Holyport College</v>
      </c>
      <c r="F7" s="26">
        <v>21.3</v>
      </c>
      <c r="H7" s="5" t="str">
        <f t="shared" si="0"/>
        <v>Chris Kennedy</v>
      </c>
      <c r="I7" s="20">
        <v>4</v>
      </c>
      <c r="J7" s="21">
        <v>163</v>
      </c>
      <c r="K7" s="3" t="str">
        <f t="shared" si="6"/>
        <v>Chris Kennedy</v>
      </c>
      <c r="L7" s="3" t="str">
        <f t="shared" si="7"/>
        <v>Holyport College</v>
      </c>
      <c r="M7" s="22">
        <v>1.51</v>
      </c>
      <c r="O7" s="5" t="str">
        <f t="shared" si="1"/>
        <v>Chris Kennedy</v>
      </c>
      <c r="P7" s="20">
        <v>4</v>
      </c>
      <c r="Q7" s="21">
        <v>163</v>
      </c>
      <c r="R7" s="3" t="str">
        <f t="shared" si="8"/>
        <v>Chris Kennedy</v>
      </c>
      <c r="S7" s="3" t="str">
        <f t="shared" si="9"/>
        <v>Holyport College</v>
      </c>
      <c r="T7" s="22">
        <v>5.25</v>
      </c>
      <c r="V7" s="5" t="str">
        <f t="shared" si="2"/>
        <v>Jimmy March</v>
      </c>
      <c r="W7" s="20">
        <v>4</v>
      </c>
      <c r="X7" s="21">
        <v>159</v>
      </c>
      <c r="Y7" s="3" t="str">
        <f t="shared" si="10"/>
        <v>Jimmy March</v>
      </c>
      <c r="Z7" s="3" t="str">
        <f t="shared" si="11"/>
        <v>Desborough</v>
      </c>
      <c r="AA7" s="22">
        <v>8.77</v>
      </c>
      <c r="AC7" s="5" t="str">
        <f t="shared" si="3"/>
        <v>Harry Gardner</v>
      </c>
      <c r="AD7" s="25">
        <v>4</v>
      </c>
      <c r="AE7" s="25">
        <v>157</v>
      </c>
      <c r="AF7" s="3" t="str">
        <f t="shared" si="12"/>
        <v>Harry Gardner</v>
      </c>
      <c r="AG7" s="3" t="str">
        <f t="shared" si="13"/>
        <v>Denefield</v>
      </c>
      <c r="AH7" s="27">
        <v>4</v>
      </c>
      <c r="AI7" s="28">
        <v>57.5</v>
      </c>
    </row>
    <row r="8" spans="1:35" ht="15" customHeight="1">
      <c r="A8" s="5">
        <f t="shared" si="14"/>
        <v>0</v>
      </c>
      <c r="B8" s="25">
        <v>5</v>
      </c>
      <c r="C8" s="25"/>
      <c r="D8" s="1">
        <f t="shared" si="4"/>
        <v>0</v>
      </c>
      <c r="E8" s="1">
        <f t="shared" si="5"/>
        <v>0</v>
      </c>
      <c r="F8" s="26"/>
      <c r="H8" s="5" t="str">
        <f t="shared" si="0"/>
        <v>Nathan  Crumpen</v>
      </c>
      <c r="I8" s="20">
        <v>5</v>
      </c>
      <c r="J8" s="21">
        <v>166</v>
      </c>
      <c r="K8" s="3" t="str">
        <f t="shared" si="6"/>
        <v>Nathan  Crumpen</v>
      </c>
      <c r="L8" s="3" t="str">
        <f t="shared" si="7"/>
        <v>Kennet</v>
      </c>
      <c r="M8" s="22">
        <v>1.48</v>
      </c>
      <c r="O8" s="5" t="str">
        <f t="shared" si="1"/>
        <v>Harry  Booker</v>
      </c>
      <c r="P8" s="20">
        <v>5</v>
      </c>
      <c r="Q8" s="21">
        <v>164</v>
      </c>
      <c r="R8" s="3" t="str">
        <f t="shared" si="8"/>
        <v>Harry  Booker</v>
      </c>
      <c r="S8" s="3" t="str">
        <f t="shared" si="9"/>
        <v>Kennet</v>
      </c>
      <c r="T8" s="22">
        <v>5.11</v>
      </c>
      <c r="V8" s="5" t="str">
        <f t="shared" si="2"/>
        <v>Josh Wright</v>
      </c>
      <c r="W8" s="20">
        <v>5</v>
      </c>
      <c r="X8" s="21">
        <v>160</v>
      </c>
      <c r="Y8" s="3" t="str">
        <f t="shared" si="10"/>
        <v>Josh Wright</v>
      </c>
      <c r="Z8" s="3" t="str">
        <f t="shared" si="11"/>
        <v>Holyport College</v>
      </c>
      <c r="AA8" s="22">
        <v>8.54</v>
      </c>
      <c r="AC8" s="5" t="str">
        <f t="shared" si="3"/>
        <v>Tom  Joyce</v>
      </c>
      <c r="AD8" s="25">
        <v>5</v>
      </c>
      <c r="AE8" s="25">
        <v>165</v>
      </c>
      <c r="AF8" s="3" t="str">
        <f t="shared" si="12"/>
        <v>Tom  Joyce</v>
      </c>
      <c r="AG8" s="3" t="str">
        <f t="shared" si="13"/>
        <v>Kennet</v>
      </c>
      <c r="AH8" s="27">
        <v>5</v>
      </c>
      <c r="AI8" s="28">
        <v>0.1</v>
      </c>
    </row>
    <row r="9" spans="1:35" ht="15" customHeight="1">
      <c r="A9" s="5">
        <f t="shared" si="14"/>
        <v>0</v>
      </c>
      <c r="B9" s="25">
        <v>6</v>
      </c>
      <c r="C9" s="25"/>
      <c r="D9" s="1">
        <f t="shared" si="4"/>
        <v>0</v>
      </c>
      <c r="E9" s="1">
        <f t="shared" si="5"/>
        <v>0</v>
      </c>
      <c r="F9" s="26"/>
      <c r="H9" s="5" t="str">
        <f t="shared" si="0"/>
        <v>Harry Gardner</v>
      </c>
      <c r="I9" s="20">
        <v>6</v>
      </c>
      <c r="J9" s="21">
        <v>157</v>
      </c>
      <c r="K9" s="3" t="str">
        <f t="shared" si="6"/>
        <v>Harry Gardner</v>
      </c>
      <c r="L9" s="3" t="str">
        <f t="shared" si="7"/>
        <v>Denefield</v>
      </c>
      <c r="M9" s="22">
        <v>1.45</v>
      </c>
      <c r="O9" s="5" t="str">
        <f t="shared" si="1"/>
        <v>James Ferguson</v>
      </c>
      <c r="P9" s="20">
        <v>6</v>
      </c>
      <c r="Q9" s="21">
        <v>158</v>
      </c>
      <c r="R9" s="3" t="str">
        <f t="shared" si="8"/>
        <v>James Ferguson</v>
      </c>
      <c r="S9" s="3" t="str">
        <f t="shared" si="9"/>
        <v>Desborough</v>
      </c>
      <c r="T9" s="22">
        <v>5.06</v>
      </c>
      <c r="V9" s="5" t="str">
        <f t="shared" si="2"/>
        <v>James Ferguson</v>
      </c>
      <c r="W9" s="20">
        <v>6</v>
      </c>
      <c r="X9" s="21">
        <v>158</v>
      </c>
      <c r="Y9" s="3" t="str">
        <f t="shared" si="10"/>
        <v>James Ferguson</v>
      </c>
      <c r="Z9" s="3" t="str">
        <f t="shared" si="11"/>
        <v>Desborough</v>
      </c>
      <c r="AA9" s="22">
        <v>8.24</v>
      </c>
      <c r="AC9" s="5" t="str">
        <f t="shared" si="3"/>
        <v>Sam Kennerson</v>
      </c>
      <c r="AD9" s="25">
        <v>6</v>
      </c>
      <c r="AE9" s="25">
        <v>167</v>
      </c>
      <c r="AF9" s="3" t="str">
        <f t="shared" si="12"/>
        <v>Sam Kennerson</v>
      </c>
      <c r="AG9" s="3" t="str">
        <f t="shared" si="13"/>
        <v>Kennet</v>
      </c>
      <c r="AH9" s="27">
        <v>5</v>
      </c>
      <c r="AI9" s="28">
        <v>22.4</v>
      </c>
    </row>
    <row r="10" spans="1:35" ht="15" customHeight="1">
      <c r="A10" s="5">
        <f t="shared" si="14"/>
        <v>0</v>
      </c>
      <c r="B10" s="25">
        <v>7</v>
      </c>
      <c r="C10" s="25"/>
      <c r="D10" s="1">
        <f t="shared" si="4"/>
        <v>0</v>
      </c>
      <c r="E10" s="1">
        <f t="shared" si="5"/>
        <v>0</v>
      </c>
      <c r="F10" s="26"/>
      <c r="H10" s="5" t="str">
        <f t="shared" si="0"/>
        <v>Josh Wright</v>
      </c>
      <c r="I10" s="20">
        <v>7</v>
      </c>
      <c r="J10" s="21">
        <v>160</v>
      </c>
      <c r="K10" s="3" t="str">
        <f t="shared" si="6"/>
        <v>Josh Wright</v>
      </c>
      <c r="L10" s="3" t="str">
        <f t="shared" si="7"/>
        <v>Holyport College</v>
      </c>
      <c r="M10" s="22">
        <v>1.45</v>
      </c>
      <c r="O10" s="5" t="str">
        <f t="shared" si="1"/>
        <v>Josh Thorley</v>
      </c>
      <c r="P10" s="20">
        <v>7</v>
      </c>
      <c r="Q10" s="21">
        <v>161</v>
      </c>
      <c r="R10" s="3" t="str">
        <f t="shared" si="8"/>
        <v>Josh Thorley</v>
      </c>
      <c r="S10" s="3" t="str">
        <f t="shared" si="9"/>
        <v>Holyport College</v>
      </c>
      <c r="T10" s="22">
        <v>4.95</v>
      </c>
      <c r="V10" s="5" t="str">
        <f t="shared" si="2"/>
        <v>Josh Thorley</v>
      </c>
      <c r="W10" s="20">
        <v>7</v>
      </c>
      <c r="X10" s="21">
        <v>161</v>
      </c>
      <c r="Y10" s="3" t="str">
        <f t="shared" si="10"/>
        <v>Josh Thorley</v>
      </c>
      <c r="Z10" s="3" t="str">
        <f t="shared" si="11"/>
        <v>Holyport College</v>
      </c>
      <c r="AA10" s="22">
        <v>8.03</v>
      </c>
      <c r="AC10" s="5" t="str">
        <f t="shared" si="3"/>
        <v>Harry  Booker</v>
      </c>
      <c r="AD10" s="25">
        <v>7</v>
      </c>
      <c r="AE10" s="25">
        <v>164</v>
      </c>
      <c r="AF10" s="3" t="str">
        <f t="shared" si="12"/>
        <v>Harry  Booker</v>
      </c>
      <c r="AG10" s="3" t="str">
        <f t="shared" si="13"/>
        <v>Kennet</v>
      </c>
      <c r="AH10" s="27">
        <v>5</v>
      </c>
      <c r="AI10" s="28">
        <v>34.5</v>
      </c>
    </row>
    <row r="11" spans="1:35" ht="15" customHeight="1">
      <c r="A11" s="5">
        <f t="shared" si="14"/>
        <v>0</v>
      </c>
      <c r="B11" s="25">
        <v>8</v>
      </c>
      <c r="C11" s="25"/>
      <c r="D11" s="1">
        <f t="shared" si="4"/>
        <v>0</v>
      </c>
      <c r="E11" s="1">
        <f t="shared" si="5"/>
        <v>0</v>
      </c>
      <c r="F11" s="26"/>
      <c r="H11" s="5" t="str">
        <f t="shared" si="0"/>
        <v>Josh Thorley</v>
      </c>
      <c r="I11" s="20">
        <v>8</v>
      </c>
      <c r="J11" s="21">
        <v>161</v>
      </c>
      <c r="K11" s="3" t="str">
        <f t="shared" si="6"/>
        <v>Josh Thorley</v>
      </c>
      <c r="L11" s="3" t="str">
        <f t="shared" si="7"/>
        <v>Holyport College</v>
      </c>
      <c r="M11" s="22">
        <v>1.45</v>
      </c>
      <c r="O11" s="5" t="str">
        <f t="shared" si="1"/>
        <v>Tom  Joyce</v>
      </c>
      <c r="P11" s="20">
        <v>8</v>
      </c>
      <c r="Q11" s="21">
        <v>165</v>
      </c>
      <c r="R11" s="3" t="str">
        <f t="shared" si="8"/>
        <v>Tom  Joyce</v>
      </c>
      <c r="S11" s="3" t="str">
        <f t="shared" si="9"/>
        <v>Kennet</v>
      </c>
      <c r="T11" s="22">
        <v>4.76</v>
      </c>
      <c r="V11" s="5" t="str">
        <f t="shared" si="2"/>
        <v>Harry Gardner</v>
      </c>
      <c r="W11" s="20">
        <v>8</v>
      </c>
      <c r="X11" s="21">
        <v>157</v>
      </c>
      <c r="Y11" s="3" t="str">
        <f t="shared" si="10"/>
        <v>Harry Gardner</v>
      </c>
      <c r="Z11" s="3" t="str">
        <f t="shared" si="11"/>
        <v>Denefield</v>
      </c>
      <c r="AA11" s="22">
        <v>7.64</v>
      </c>
      <c r="AC11" s="5" t="str">
        <f t="shared" si="3"/>
        <v>Nathan  Crumpen</v>
      </c>
      <c r="AD11" s="25">
        <v>8</v>
      </c>
      <c r="AE11" s="25">
        <v>166</v>
      </c>
      <c r="AF11" s="3" t="str">
        <f t="shared" si="12"/>
        <v>Nathan  Crumpen</v>
      </c>
      <c r="AG11" s="3" t="str">
        <f t="shared" si="13"/>
        <v>Kennet</v>
      </c>
      <c r="AH11" s="27">
        <v>5</v>
      </c>
      <c r="AI11" s="28">
        <v>37.2</v>
      </c>
    </row>
    <row r="12" spans="1:35" ht="15" customHeight="1">
      <c r="A12" s="5">
        <f t="shared" si="14"/>
        <v>0</v>
      </c>
      <c r="H12" s="5" t="str">
        <f t="shared" si="0"/>
        <v>Tom  Joyce</v>
      </c>
      <c r="I12" s="20">
        <v>9</v>
      </c>
      <c r="J12" s="21">
        <v>165</v>
      </c>
      <c r="K12" s="3" t="str">
        <f t="shared" si="6"/>
        <v>Tom  Joyce</v>
      </c>
      <c r="L12" s="3" t="str">
        <f t="shared" si="7"/>
        <v>Kennet</v>
      </c>
      <c r="M12" s="22">
        <v>1.45</v>
      </c>
      <c r="O12" s="5" t="str">
        <f t="shared" si="1"/>
        <v>Josh Wright</v>
      </c>
      <c r="P12" s="20">
        <v>9</v>
      </c>
      <c r="Q12" s="21">
        <v>160</v>
      </c>
      <c r="R12" s="3" t="str">
        <f t="shared" si="8"/>
        <v>Josh Wright</v>
      </c>
      <c r="S12" s="3" t="str">
        <f t="shared" si="9"/>
        <v>Holyport College</v>
      </c>
      <c r="T12" s="22">
        <v>4.69</v>
      </c>
      <c r="V12" s="5" t="str">
        <f t="shared" si="2"/>
        <v>Joe Frew</v>
      </c>
      <c r="W12" s="20">
        <v>9</v>
      </c>
      <c r="X12" s="21">
        <v>170</v>
      </c>
      <c r="Y12" s="3" t="str">
        <f t="shared" si="10"/>
        <v>Joe Frew</v>
      </c>
      <c r="Z12" s="3" t="str">
        <f t="shared" si="11"/>
        <v>Piggott</v>
      </c>
      <c r="AA12" s="22">
        <v>7.42</v>
      </c>
      <c r="AC12" s="5" t="str">
        <f t="shared" si="3"/>
        <v>Josh Thorley</v>
      </c>
      <c r="AD12" s="25">
        <v>9</v>
      </c>
      <c r="AE12" s="18">
        <v>161</v>
      </c>
      <c r="AF12" s="3" t="str">
        <f t="shared" si="12"/>
        <v>Josh Thorley</v>
      </c>
      <c r="AG12" s="3" t="str">
        <f t="shared" si="13"/>
        <v>Holyport College</v>
      </c>
      <c r="AH12" s="27">
        <v>5</v>
      </c>
      <c r="AI12" s="28">
        <v>40.3</v>
      </c>
    </row>
    <row r="13" spans="1:35" ht="15" customHeight="1">
      <c r="A13" s="5" t="str">
        <f t="shared" si="14"/>
        <v>Heat 2</v>
      </c>
      <c r="B13" s="107" t="s">
        <v>182</v>
      </c>
      <c r="C13" s="108" t="s">
        <v>183</v>
      </c>
      <c r="D13" s="109" t="s">
        <v>21</v>
      </c>
      <c r="E13" s="109"/>
      <c r="F13" s="110"/>
      <c r="H13" s="5" t="str">
        <f t="shared" si="0"/>
        <v>Jimmy March</v>
      </c>
      <c r="I13" s="20">
        <v>10</v>
      </c>
      <c r="J13" s="21">
        <v>159</v>
      </c>
      <c r="K13" s="3" t="str">
        <f t="shared" si="6"/>
        <v>Jimmy March</v>
      </c>
      <c r="L13" s="3" t="str">
        <f t="shared" si="7"/>
        <v>Desborough</v>
      </c>
      <c r="M13" s="22">
        <v>1.36</v>
      </c>
      <c r="O13" s="5" t="str">
        <f t="shared" si="1"/>
        <v>Jimmy March</v>
      </c>
      <c r="P13" s="20">
        <v>10</v>
      </c>
      <c r="Q13" s="21">
        <v>159</v>
      </c>
      <c r="R13" s="3" t="str">
        <f t="shared" si="8"/>
        <v>Jimmy March</v>
      </c>
      <c r="S13" s="3" t="str">
        <f t="shared" si="9"/>
        <v>Desborough</v>
      </c>
      <c r="T13" s="22">
        <v>4.42</v>
      </c>
      <c r="V13" s="5" t="str">
        <f t="shared" si="2"/>
        <v>Nathan  Crumpen</v>
      </c>
      <c r="W13" s="20">
        <v>10</v>
      </c>
      <c r="X13" s="21">
        <v>166</v>
      </c>
      <c r="Y13" s="3" t="str">
        <f t="shared" si="10"/>
        <v>Nathan  Crumpen</v>
      </c>
      <c r="Z13" s="3" t="str">
        <f t="shared" si="11"/>
        <v>Kennet</v>
      </c>
      <c r="AA13" s="113">
        <v>7</v>
      </c>
      <c r="AC13" s="5" t="str">
        <f t="shared" si="3"/>
        <v>Chris Kennedy</v>
      </c>
      <c r="AD13" s="25">
        <v>10</v>
      </c>
      <c r="AE13" s="25">
        <v>163</v>
      </c>
      <c r="AF13" s="3" t="str">
        <f t="shared" si="12"/>
        <v>Chris Kennedy</v>
      </c>
      <c r="AG13" s="3" t="str">
        <f t="shared" si="13"/>
        <v>Holyport College</v>
      </c>
      <c r="AH13" s="27">
        <v>5</v>
      </c>
      <c r="AI13" s="28">
        <v>53.9</v>
      </c>
    </row>
    <row r="14" spans="1:35" ht="15" customHeight="1">
      <c r="A14" s="5" t="str">
        <f t="shared" si="14"/>
        <v>Nathan  Crumpen</v>
      </c>
      <c r="B14" s="18">
        <v>1</v>
      </c>
      <c r="C14" s="18">
        <v>166</v>
      </c>
      <c r="D14" s="1" t="str">
        <f aca="true" t="shared" si="15" ref="D14:D21">_xlfn.IFERROR(VLOOKUP($C14,U17_Boys,2,FALSE),0)</f>
        <v>Nathan  Crumpen</v>
      </c>
      <c r="E14" s="1" t="str">
        <f aca="true" t="shared" si="16" ref="E14:E21">_xlfn.IFERROR(VLOOKUP($C14,U17_Boys,3,FALSE),0)</f>
        <v>Kennet</v>
      </c>
      <c r="F14" s="19">
        <v>17.9</v>
      </c>
      <c r="H14" s="5" t="str">
        <f t="shared" si="0"/>
        <v>Sam Kennerson</v>
      </c>
      <c r="I14" s="20">
        <v>11</v>
      </c>
      <c r="J14" s="21">
        <v>167</v>
      </c>
      <c r="K14" s="3" t="str">
        <f t="shared" si="6"/>
        <v>Sam Kennerson</v>
      </c>
      <c r="L14" s="3" t="str">
        <f t="shared" si="7"/>
        <v>Kennet</v>
      </c>
      <c r="M14" s="22">
        <v>0</v>
      </c>
      <c r="O14" s="5" t="str">
        <f t="shared" si="1"/>
        <v>Sam Kennerson</v>
      </c>
      <c r="P14" s="20">
        <v>11</v>
      </c>
      <c r="Q14" s="21">
        <v>167</v>
      </c>
      <c r="R14" s="3" t="str">
        <f t="shared" si="8"/>
        <v>Sam Kennerson</v>
      </c>
      <c r="S14" s="3" t="str">
        <f t="shared" si="9"/>
        <v>Kennet</v>
      </c>
      <c r="T14" s="22">
        <v>4.12</v>
      </c>
      <c r="V14" s="5" t="str">
        <f t="shared" si="2"/>
        <v>Sam Kennerson</v>
      </c>
      <c r="W14" s="20">
        <v>11</v>
      </c>
      <c r="X14" s="21">
        <v>167</v>
      </c>
      <c r="Y14" s="3" t="str">
        <f t="shared" si="10"/>
        <v>Sam Kennerson</v>
      </c>
      <c r="Z14" s="3" t="str">
        <f t="shared" si="11"/>
        <v>Kennet</v>
      </c>
      <c r="AA14" s="122">
        <v>6.17</v>
      </c>
      <c r="AC14" s="5">
        <f t="shared" si="3"/>
        <v>0</v>
      </c>
      <c r="AD14" s="25">
        <v>11</v>
      </c>
      <c r="AE14" s="25"/>
      <c r="AF14" s="3">
        <f t="shared" si="12"/>
        <v>0</v>
      </c>
      <c r="AG14" s="3">
        <f t="shared" si="13"/>
        <v>0</v>
      </c>
      <c r="AH14" s="27"/>
      <c r="AI14" s="28"/>
    </row>
    <row r="15" spans="1:35" ht="15" customHeight="1">
      <c r="A15" s="5" t="str">
        <f t="shared" si="14"/>
        <v>Harry Gardner</v>
      </c>
      <c r="B15" s="25">
        <v>2</v>
      </c>
      <c r="C15" s="25">
        <v>157</v>
      </c>
      <c r="D15" s="1" t="str">
        <f t="shared" si="15"/>
        <v>Harry Gardner</v>
      </c>
      <c r="E15" s="1" t="str">
        <f t="shared" si="16"/>
        <v>Denefield</v>
      </c>
      <c r="F15" s="26">
        <v>18.9</v>
      </c>
      <c r="H15" s="5">
        <f t="shared" si="0"/>
        <v>0</v>
      </c>
      <c r="I15" s="20">
        <v>12</v>
      </c>
      <c r="J15" s="21"/>
      <c r="K15" s="3">
        <f t="shared" si="6"/>
        <v>0</v>
      </c>
      <c r="L15" s="3">
        <f t="shared" si="7"/>
        <v>0</v>
      </c>
      <c r="M15" s="22"/>
      <c r="O15" s="5">
        <f t="shared" si="1"/>
        <v>0</v>
      </c>
      <c r="P15" s="20">
        <v>12</v>
      </c>
      <c r="Q15" s="21"/>
      <c r="R15" s="3">
        <f>_xlfn.IFERROR(VLOOKUP($Q15,U17_Boys,2,FALSE),0)</f>
        <v>0</v>
      </c>
      <c r="S15" s="3">
        <f>_xlfn.IFERROR(VLOOKUP($Q15,U17_Boys,3,FALSE),0)</f>
        <v>0</v>
      </c>
      <c r="T15" s="22"/>
      <c r="V15" s="5">
        <f t="shared" si="2"/>
        <v>0</v>
      </c>
      <c r="W15" s="20">
        <v>12</v>
      </c>
      <c r="X15" s="21"/>
      <c r="Y15" s="3">
        <f>_xlfn.IFERROR(VLOOKUP($X15,U17_Boys,2,FALSE),0)</f>
        <v>0</v>
      </c>
      <c r="Z15" s="3">
        <f>_xlfn.IFERROR(VLOOKUP($X15,U17_Boys,3,FALSE),0)</f>
        <v>0</v>
      </c>
      <c r="AA15" s="22"/>
      <c r="AC15" s="5">
        <f t="shared" si="3"/>
        <v>0</v>
      </c>
      <c r="AD15" s="25">
        <v>12</v>
      </c>
      <c r="AE15" s="25"/>
      <c r="AF15" s="3">
        <f t="shared" si="12"/>
        <v>0</v>
      </c>
      <c r="AG15" s="3">
        <f t="shared" si="13"/>
        <v>0</v>
      </c>
      <c r="AH15" s="27"/>
      <c r="AI15" s="28"/>
    </row>
    <row r="16" spans="1:35" ht="15" customHeight="1">
      <c r="A16" s="5" t="str">
        <f t="shared" si="14"/>
        <v>Josh Wright</v>
      </c>
      <c r="B16" s="25">
        <v>3</v>
      </c>
      <c r="C16" s="25">
        <v>160</v>
      </c>
      <c r="D16" s="1" t="str">
        <f t="shared" si="15"/>
        <v>Josh Wright</v>
      </c>
      <c r="E16" s="1" t="str">
        <f t="shared" si="16"/>
        <v>Holyport College</v>
      </c>
      <c r="F16" s="26">
        <v>19.7</v>
      </c>
      <c r="H16" s="5">
        <f t="shared" si="0"/>
        <v>0</v>
      </c>
      <c r="I16" s="20">
        <v>13</v>
      </c>
      <c r="J16" s="21"/>
      <c r="K16" s="3">
        <f t="shared" si="6"/>
        <v>0</v>
      </c>
      <c r="L16" s="3">
        <f t="shared" si="7"/>
        <v>0</v>
      </c>
      <c r="M16" s="22"/>
      <c r="O16" s="5">
        <f t="shared" si="1"/>
        <v>0</v>
      </c>
      <c r="P16" s="20">
        <v>13</v>
      </c>
      <c r="Q16" s="21"/>
      <c r="R16" s="3">
        <f>_xlfn.IFERROR(VLOOKUP($Q16,U17_Boys,2,FALSE),0)</f>
        <v>0</v>
      </c>
      <c r="S16" s="3">
        <f>_xlfn.IFERROR(VLOOKUP($Q16,U17_Boys,3,FALSE),0)</f>
        <v>0</v>
      </c>
      <c r="T16" s="22"/>
      <c r="V16" s="5">
        <f t="shared" si="2"/>
        <v>0</v>
      </c>
      <c r="W16" s="20">
        <v>13</v>
      </c>
      <c r="X16" s="21"/>
      <c r="Y16" s="3">
        <f>_xlfn.IFERROR(VLOOKUP($X16,U17_Boys,2,FALSE),0)</f>
        <v>0</v>
      </c>
      <c r="Z16" s="3">
        <f>_xlfn.IFERROR(VLOOKUP($X16,U17_Boys,3,FALSE),0)</f>
        <v>0</v>
      </c>
      <c r="AA16" s="22"/>
      <c r="AC16" s="5">
        <f t="shared" si="3"/>
        <v>0</v>
      </c>
      <c r="AD16" s="8"/>
      <c r="AE16" s="8"/>
      <c r="AF16" s="2"/>
      <c r="AG16" s="2"/>
      <c r="AH16" s="32"/>
      <c r="AI16" s="11"/>
    </row>
    <row r="17" spans="1:35" ht="15" customHeight="1">
      <c r="A17" s="5">
        <f t="shared" si="14"/>
        <v>0</v>
      </c>
      <c r="B17" s="25">
        <v>4</v>
      </c>
      <c r="C17" s="25"/>
      <c r="D17" s="1">
        <f t="shared" si="15"/>
        <v>0</v>
      </c>
      <c r="E17" s="1">
        <f t="shared" si="16"/>
        <v>0</v>
      </c>
      <c r="F17" s="26"/>
      <c r="H17" s="5">
        <f t="shared" si="0"/>
        <v>0</v>
      </c>
      <c r="I17" s="20">
        <v>14</v>
      </c>
      <c r="J17" s="21"/>
      <c r="K17" s="3">
        <f t="shared" si="6"/>
        <v>0</v>
      </c>
      <c r="L17" s="3">
        <f t="shared" si="7"/>
        <v>0</v>
      </c>
      <c r="M17" s="22"/>
      <c r="O17" s="5">
        <f t="shared" si="1"/>
        <v>0</v>
      </c>
      <c r="P17" s="20">
        <v>14</v>
      </c>
      <c r="Q17" s="21"/>
      <c r="R17" s="3">
        <f>_xlfn.IFERROR(VLOOKUP($Q17,U17_Boys,2,FALSE),0)</f>
        <v>0</v>
      </c>
      <c r="S17" s="3">
        <f>_xlfn.IFERROR(VLOOKUP($Q17,U17_Boys,3,FALSE),0)</f>
        <v>0</v>
      </c>
      <c r="T17" s="22"/>
      <c r="V17" s="5">
        <f t="shared" si="2"/>
        <v>0</v>
      </c>
      <c r="W17" s="20">
        <v>14</v>
      </c>
      <c r="X17" s="21"/>
      <c r="Y17" s="3">
        <f>_xlfn.IFERROR(VLOOKUP($X17,U17_Boys,2,FALSE),0)</f>
        <v>0</v>
      </c>
      <c r="Z17" s="3">
        <f>_xlfn.IFERROR(VLOOKUP($X17,U17_Boys,3,FALSE),0)</f>
        <v>0</v>
      </c>
      <c r="AA17" s="22"/>
      <c r="AC17" s="5" t="str">
        <f t="shared" si="3"/>
        <v>Heat 2</v>
      </c>
      <c r="AD17" s="111" t="s">
        <v>182</v>
      </c>
      <c r="AE17" s="109" t="s">
        <v>184</v>
      </c>
      <c r="AF17" s="109" t="s">
        <v>21</v>
      </c>
      <c r="AG17" s="116"/>
      <c r="AH17" s="117"/>
      <c r="AI17" s="118"/>
    </row>
    <row r="18" spans="1:35" ht="15" customHeight="1">
      <c r="A18" s="5">
        <f t="shared" si="14"/>
        <v>0</v>
      </c>
      <c r="B18" s="25">
        <v>5</v>
      </c>
      <c r="C18" s="25"/>
      <c r="D18" s="1">
        <f t="shared" si="15"/>
        <v>0</v>
      </c>
      <c r="E18" s="1">
        <f t="shared" si="16"/>
        <v>0</v>
      </c>
      <c r="F18" s="26"/>
      <c r="H18" s="5">
        <f t="shared" si="0"/>
        <v>0</v>
      </c>
      <c r="I18" s="20">
        <v>15</v>
      </c>
      <c r="J18" s="21"/>
      <c r="K18" s="3">
        <f t="shared" si="6"/>
        <v>0</v>
      </c>
      <c r="L18" s="3">
        <f t="shared" si="7"/>
        <v>0</v>
      </c>
      <c r="M18" s="22"/>
      <c r="O18" s="5">
        <f t="shared" si="1"/>
        <v>0</v>
      </c>
      <c r="P18" s="20">
        <v>15</v>
      </c>
      <c r="Q18" s="21"/>
      <c r="R18" s="3">
        <f>_xlfn.IFERROR(VLOOKUP($Q18,U17_Boys,2,FALSE),0)</f>
        <v>0</v>
      </c>
      <c r="S18" s="3">
        <f>_xlfn.IFERROR(VLOOKUP($Q18,U17_Boys,3,FALSE),0)</f>
        <v>0</v>
      </c>
      <c r="T18" s="22"/>
      <c r="V18" s="5">
        <f t="shared" si="2"/>
        <v>0</v>
      </c>
      <c r="W18" s="20">
        <v>15</v>
      </c>
      <c r="X18" s="21"/>
      <c r="Y18" s="3">
        <f>_xlfn.IFERROR(VLOOKUP($X18,U17_Boys,2,FALSE),0)</f>
        <v>0</v>
      </c>
      <c r="Z18" s="3">
        <f>_xlfn.IFERROR(VLOOKUP($X18,U17_Boys,3,FALSE),0)</f>
        <v>0</v>
      </c>
      <c r="AA18" s="22"/>
      <c r="AC18" s="5">
        <f t="shared" si="3"/>
        <v>0</v>
      </c>
      <c r="AD18" s="18">
        <v>1</v>
      </c>
      <c r="AE18" s="18"/>
      <c r="AF18" s="3">
        <f aca="true" t="shared" si="17" ref="AF18:AF29">_xlfn.IFERROR(VLOOKUP($AE18,U17_Boys,2,FALSE),0)</f>
        <v>0</v>
      </c>
      <c r="AG18" s="3">
        <f aca="true" t="shared" si="18" ref="AG18:AG29">_xlfn.IFERROR(VLOOKUP($AE18,U17_Boys,3,FALSE),0)</f>
        <v>0</v>
      </c>
      <c r="AH18" s="23"/>
      <c r="AI18" s="28"/>
    </row>
    <row r="19" spans="1:35" ht="15" customHeight="1">
      <c r="A19" s="5">
        <f t="shared" si="14"/>
        <v>0</v>
      </c>
      <c r="B19" s="25">
        <v>6</v>
      </c>
      <c r="C19" s="25"/>
      <c r="D19" s="1">
        <f t="shared" si="15"/>
        <v>0</v>
      </c>
      <c r="E19" s="1">
        <f t="shared" si="16"/>
        <v>0</v>
      </c>
      <c r="F19" s="26"/>
      <c r="H19" s="5">
        <f t="shared" si="0"/>
        <v>0</v>
      </c>
      <c r="I19" s="20">
        <v>16</v>
      </c>
      <c r="J19" s="21"/>
      <c r="K19" s="3">
        <f t="shared" si="6"/>
        <v>0</v>
      </c>
      <c r="L19" s="3">
        <f t="shared" si="7"/>
        <v>0</v>
      </c>
      <c r="M19" s="22"/>
      <c r="O19" s="5">
        <f t="shared" si="1"/>
        <v>0</v>
      </c>
      <c r="P19" s="20">
        <v>16</v>
      </c>
      <c r="Q19" s="21"/>
      <c r="R19" s="3">
        <f>_xlfn.IFERROR(VLOOKUP($Q19,U17_Boys,2,FALSE),0)</f>
        <v>0</v>
      </c>
      <c r="S19" s="3">
        <f>_xlfn.IFERROR(VLOOKUP($Q19,U17_Boys,3,FALSE),0)</f>
        <v>0</v>
      </c>
      <c r="T19" s="22"/>
      <c r="V19" s="5">
        <f t="shared" si="2"/>
        <v>0</v>
      </c>
      <c r="W19" s="20">
        <v>16</v>
      </c>
      <c r="X19" s="21"/>
      <c r="Y19" s="3">
        <f>_xlfn.IFERROR(VLOOKUP($X19,U17_Boys,2,FALSE),0)</f>
        <v>0</v>
      </c>
      <c r="Z19" s="3">
        <f>_xlfn.IFERROR(VLOOKUP($X19,U17_Boys,3,FALSE),0)</f>
        <v>0</v>
      </c>
      <c r="AA19" s="22"/>
      <c r="AC19" s="5">
        <f t="shared" si="3"/>
        <v>0</v>
      </c>
      <c r="AD19" s="25">
        <v>2</v>
      </c>
      <c r="AE19" s="25"/>
      <c r="AF19" s="3">
        <f t="shared" si="17"/>
        <v>0</v>
      </c>
      <c r="AG19" s="3">
        <f t="shared" si="18"/>
        <v>0</v>
      </c>
      <c r="AH19" s="27"/>
      <c r="AI19" s="28"/>
    </row>
    <row r="20" spans="1:35" ht="15" customHeight="1">
      <c r="A20" s="5">
        <f t="shared" si="14"/>
        <v>0</v>
      </c>
      <c r="B20" s="25">
        <v>7</v>
      </c>
      <c r="C20" s="25"/>
      <c r="D20" s="1">
        <f t="shared" si="15"/>
        <v>0</v>
      </c>
      <c r="E20" s="1">
        <f t="shared" si="16"/>
        <v>0</v>
      </c>
      <c r="F20" s="26"/>
      <c r="H20" s="5">
        <f t="shared" si="0"/>
        <v>0</v>
      </c>
      <c r="I20" s="34"/>
      <c r="L20" s="31"/>
      <c r="O20" s="5">
        <f t="shared" si="1"/>
        <v>0</v>
      </c>
      <c r="P20" s="34"/>
      <c r="Q20" s="30"/>
      <c r="R20" s="31"/>
      <c r="S20" s="31"/>
      <c r="T20" s="11"/>
      <c r="V20" s="5">
        <f t="shared" si="2"/>
        <v>0</v>
      </c>
      <c r="W20" s="34"/>
      <c r="X20" s="30"/>
      <c r="Y20" s="31"/>
      <c r="Z20" s="31"/>
      <c r="AA20" s="11"/>
      <c r="AC20" s="5">
        <f t="shared" si="3"/>
        <v>0</v>
      </c>
      <c r="AD20" s="25">
        <v>3</v>
      </c>
      <c r="AE20" s="25"/>
      <c r="AF20" s="3">
        <f t="shared" si="17"/>
        <v>0</v>
      </c>
      <c r="AG20" s="3">
        <f t="shared" si="18"/>
        <v>0</v>
      </c>
      <c r="AH20" s="27"/>
      <c r="AI20" s="28"/>
    </row>
    <row r="21" spans="1:35" ht="15" customHeight="1">
      <c r="A21" s="5">
        <f t="shared" si="14"/>
        <v>0</v>
      </c>
      <c r="B21" s="25">
        <v>8</v>
      </c>
      <c r="C21" s="25"/>
      <c r="D21" s="1">
        <f t="shared" si="15"/>
        <v>0</v>
      </c>
      <c r="E21" s="1">
        <f t="shared" si="16"/>
        <v>0</v>
      </c>
      <c r="F21" s="26"/>
      <c r="H21" s="5" t="str">
        <f t="shared" si="0"/>
        <v>Pool 1</v>
      </c>
      <c r="I21" s="107" t="s">
        <v>182</v>
      </c>
      <c r="J21" s="108" t="s">
        <v>15</v>
      </c>
      <c r="K21" s="107" t="s">
        <v>16</v>
      </c>
      <c r="L21" s="108" t="s">
        <v>22</v>
      </c>
      <c r="M21" s="110"/>
      <c r="N21" s="104"/>
      <c r="O21" s="5" t="str">
        <f t="shared" si="1"/>
        <v>Pool 1</v>
      </c>
      <c r="P21" s="107" t="s">
        <v>182</v>
      </c>
      <c r="Q21" s="108" t="s">
        <v>18</v>
      </c>
      <c r="R21" s="107" t="s">
        <v>16</v>
      </c>
      <c r="S21" s="108" t="s">
        <v>22</v>
      </c>
      <c r="T21" s="110"/>
      <c r="U21" s="104"/>
      <c r="V21" s="104" t="str">
        <f t="shared" si="2"/>
        <v>Pool 1</v>
      </c>
      <c r="W21" s="107" t="s">
        <v>182</v>
      </c>
      <c r="X21" s="108" t="s">
        <v>19</v>
      </c>
      <c r="Y21" s="107" t="s">
        <v>16</v>
      </c>
      <c r="Z21" s="108" t="s">
        <v>22</v>
      </c>
      <c r="AA21" s="110"/>
      <c r="AC21" s="5">
        <f t="shared" si="3"/>
        <v>0</v>
      </c>
      <c r="AD21" s="25">
        <v>4</v>
      </c>
      <c r="AE21" s="25"/>
      <c r="AF21" s="3">
        <f t="shared" si="17"/>
        <v>0</v>
      </c>
      <c r="AG21" s="3">
        <f t="shared" si="18"/>
        <v>0</v>
      </c>
      <c r="AH21" s="27"/>
      <c r="AI21" s="28"/>
    </row>
    <row r="22" spans="1:35" ht="15" customHeight="1">
      <c r="A22" s="5">
        <f t="shared" si="14"/>
        <v>0</v>
      </c>
      <c r="H22" s="5">
        <f t="shared" si="0"/>
        <v>0</v>
      </c>
      <c r="I22" s="20">
        <v>1</v>
      </c>
      <c r="J22" s="21"/>
      <c r="K22" s="3">
        <f aca="true" t="shared" si="19" ref="K22:K37">_xlfn.IFERROR(VLOOKUP($J22,U17_Boys,2,FALSE),0)</f>
        <v>0</v>
      </c>
      <c r="L22" s="3">
        <f aca="true" t="shared" si="20" ref="L22:L37">_xlfn.IFERROR(VLOOKUP($J22,U17_Boys,3,FALSE),0)</f>
        <v>0</v>
      </c>
      <c r="M22" s="22"/>
      <c r="O22" s="5">
        <f t="shared" si="1"/>
        <v>0</v>
      </c>
      <c r="P22" s="20">
        <v>1</v>
      </c>
      <c r="Q22" s="21"/>
      <c r="R22" s="3">
        <f aca="true" t="shared" si="21" ref="R22:R37">_xlfn.IFERROR(VLOOKUP($Q22,U17_Boys,2,FALSE),0)</f>
        <v>0</v>
      </c>
      <c r="S22" s="3">
        <f aca="true" t="shared" si="22" ref="S22:S37">_xlfn.IFERROR(VLOOKUP($Q22,U17_Boys,3,FALSE),0)</f>
        <v>0</v>
      </c>
      <c r="T22" s="22"/>
      <c r="V22" s="5">
        <f t="shared" si="2"/>
        <v>0</v>
      </c>
      <c r="W22" s="20">
        <v>1</v>
      </c>
      <c r="X22" s="21"/>
      <c r="Y22" s="3">
        <f aca="true" t="shared" si="23" ref="Y22:Y37">_xlfn.IFERROR(VLOOKUP($X22,U17_Boys,2,FALSE),0)</f>
        <v>0</v>
      </c>
      <c r="Z22" s="3">
        <f aca="true" t="shared" si="24" ref="Z22:Z37">_xlfn.IFERROR(VLOOKUP($X22,U17_Boys,3,FALSE),0)</f>
        <v>0</v>
      </c>
      <c r="AA22" s="22"/>
      <c r="AC22" s="5">
        <f t="shared" si="3"/>
        <v>0</v>
      </c>
      <c r="AD22" s="25">
        <v>5</v>
      </c>
      <c r="AE22" s="25"/>
      <c r="AF22" s="3">
        <f t="shared" si="17"/>
        <v>0</v>
      </c>
      <c r="AG22" s="3">
        <f t="shared" si="18"/>
        <v>0</v>
      </c>
      <c r="AH22" s="27"/>
      <c r="AI22" s="28"/>
    </row>
    <row r="23" spans="1:35" ht="15" customHeight="1">
      <c r="A23" s="5" t="str">
        <f t="shared" si="14"/>
        <v>Heat 3</v>
      </c>
      <c r="B23" s="107" t="s">
        <v>182</v>
      </c>
      <c r="C23" s="108" t="s">
        <v>183</v>
      </c>
      <c r="D23" s="109" t="s">
        <v>23</v>
      </c>
      <c r="E23" s="116"/>
      <c r="F23" s="119"/>
      <c r="H23" s="5">
        <f t="shared" si="0"/>
        <v>0</v>
      </c>
      <c r="I23" s="20">
        <v>2</v>
      </c>
      <c r="J23" s="21"/>
      <c r="K23" s="3">
        <f t="shared" si="19"/>
        <v>0</v>
      </c>
      <c r="L23" s="3">
        <f t="shared" si="20"/>
        <v>0</v>
      </c>
      <c r="M23" s="22"/>
      <c r="O23" s="5">
        <f t="shared" si="1"/>
        <v>0</v>
      </c>
      <c r="P23" s="20">
        <v>2</v>
      </c>
      <c r="Q23" s="21"/>
      <c r="R23" s="3">
        <f t="shared" si="21"/>
        <v>0</v>
      </c>
      <c r="S23" s="3">
        <f t="shared" si="22"/>
        <v>0</v>
      </c>
      <c r="T23" s="22"/>
      <c r="V23" s="5">
        <f t="shared" si="2"/>
        <v>0</v>
      </c>
      <c r="W23" s="20">
        <v>2</v>
      </c>
      <c r="X23" s="21"/>
      <c r="Y23" s="3">
        <f t="shared" si="23"/>
        <v>0</v>
      </c>
      <c r="Z23" s="3">
        <f t="shared" si="24"/>
        <v>0</v>
      </c>
      <c r="AA23" s="22"/>
      <c r="AC23" s="5">
        <f t="shared" si="3"/>
        <v>0</v>
      </c>
      <c r="AD23" s="25">
        <v>6</v>
      </c>
      <c r="AE23" s="25"/>
      <c r="AF23" s="3">
        <f t="shared" si="17"/>
        <v>0</v>
      </c>
      <c r="AG23" s="3">
        <f t="shared" si="18"/>
        <v>0</v>
      </c>
      <c r="AH23" s="27"/>
      <c r="AI23" s="28"/>
    </row>
    <row r="24" spans="1:35" ht="15" customHeight="1">
      <c r="A24" s="5" t="str">
        <f t="shared" si="14"/>
        <v>Josh Thorley</v>
      </c>
      <c r="B24" s="18">
        <v>1</v>
      </c>
      <c r="C24" s="18">
        <v>161</v>
      </c>
      <c r="D24" s="3" t="str">
        <f aca="true" t="shared" si="25" ref="D24:D31">_xlfn.IFERROR(VLOOKUP($C24,U17_Boys,2,FALSE),0)</f>
        <v>Josh Thorley</v>
      </c>
      <c r="E24" s="3" t="str">
        <f aca="true" t="shared" si="26" ref="E24:E31">_xlfn.IFERROR(VLOOKUP($C24,U17_Boys,3,FALSE),0)</f>
        <v>Holyport College</v>
      </c>
      <c r="F24" s="19">
        <v>18.3</v>
      </c>
      <c r="H24" s="5">
        <f t="shared" si="0"/>
        <v>0</v>
      </c>
      <c r="I24" s="20">
        <v>3</v>
      </c>
      <c r="J24" s="21"/>
      <c r="K24" s="3">
        <f t="shared" si="19"/>
        <v>0</v>
      </c>
      <c r="L24" s="3">
        <f t="shared" si="20"/>
        <v>0</v>
      </c>
      <c r="M24" s="22"/>
      <c r="O24" s="5">
        <f t="shared" si="1"/>
        <v>0</v>
      </c>
      <c r="P24" s="20">
        <v>3</v>
      </c>
      <c r="Q24" s="21"/>
      <c r="R24" s="3">
        <f t="shared" si="21"/>
        <v>0</v>
      </c>
      <c r="S24" s="3">
        <f t="shared" si="22"/>
        <v>0</v>
      </c>
      <c r="T24" s="22"/>
      <c r="V24" s="5">
        <f t="shared" si="2"/>
        <v>0</v>
      </c>
      <c r="W24" s="20">
        <v>3</v>
      </c>
      <c r="X24" s="21"/>
      <c r="Y24" s="3">
        <f t="shared" si="23"/>
        <v>0</v>
      </c>
      <c r="Z24" s="3">
        <f t="shared" si="24"/>
        <v>0</v>
      </c>
      <c r="AA24" s="22"/>
      <c r="AC24" s="5">
        <f t="shared" si="3"/>
        <v>0</v>
      </c>
      <c r="AD24" s="25">
        <v>7</v>
      </c>
      <c r="AE24" s="25"/>
      <c r="AF24" s="3">
        <f t="shared" si="17"/>
        <v>0</v>
      </c>
      <c r="AG24" s="3">
        <f t="shared" si="18"/>
        <v>0</v>
      </c>
      <c r="AH24" s="27"/>
      <c r="AI24" s="28"/>
    </row>
    <row r="25" spans="1:35" ht="15" customHeight="1">
      <c r="A25" s="5" t="str">
        <f t="shared" si="14"/>
        <v>Jimmy March</v>
      </c>
      <c r="B25" s="25">
        <v>2</v>
      </c>
      <c r="C25" s="25">
        <v>159</v>
      </c>
      <c r="D25" s="3" t="str">
        <f t="shared" si="25"/>
        <v>Jimmy March</v>
      </c>
      <c r="E25" s="3" t="str">
        <f t="shared" si="26"/>
        <v>Desborough</v>
      </c>
      <c r="F25" s="26">
        <v>19.6</v>
      </c>
      <c r="H25" s="5">
        <f t="shared" si="0"/>
        <v>0</v>
      </c>
      <c r="I25" s="20">
        <v>4</v>
      </c>
      <c r="J25" s="21"/>
      <c r="K25" s="3">
        <f t="shared" si="19"/>
        <v>0</v>
      </c>
      <c r="L25" s="3">
        <f t="shared" si="20"/>
        <v>0</v>
      </c>
      <c r="M25" s="22"/>
      <c r="O25" s="5">
        <f t="shared" si="1"/>
        <v>0</v>
      </c>
      <c r="P25" s="20">
        <v>4</v>
      </c>
      <c r="Q25" s="21"/>
      <c r="R25" s="3">
        <f t="shared" si="21"/>
        <v>0</v>
      </c>
      <c r="S25" s="3">
        <f t="shared" si="22"/>
        <v>0</v>
      </c>
      <c r="T25" s="22"/>
      <c r="V25" s="5">
        <f t="shared" si="2"/>
        <v>0</v>
      </c>
      <c r="W25" s="20">
        <v>4</v>
      </c>
      <c r="X25" s="21"/>
      <c r="Y25" s="3">
        <f t="shared" si="23"/>
        <v>0</v>
      </c>
      <c r="Z25" s="3">
        <f t="shared" si="24"/>
        <v>0</v>
      </c>
      <c r="AA25" s="22"/>
      <c r="AC25" s="5">
        <f t="shared" si="3"/>
        <v>0</v>
      </c>
      <c r="AD25" s="25">
        <v>8</v>
      </c>
      <c r="AE25" s="25"/>
      <c r="AF25" s="3">
        <f t="shared" si="17"/>
        <v>0</v>
      </c>
      <c r="AG25" s="3">
        <f t="shared" si="18"/>
        <v>0</v>
      </c>
      <c r="AH25" s="27"/>
      <c r="AI25" s="28"/>
    </row>
    <row r="26" spans="1:35" ht="15" customHeight="1">
      <c r="A26" s="5" t="str">
        <f t="shared" si="14"/>
        <v>Sam Kennerson</v>
      </c>
      <c r="B26" s="25">
        <v>3</v>
      </c>
      <c r="C26" s="25">
        <v>167</v>
      </c>
      <c r="D26" s="3" t="str">
        <f t="shared" si="25"/>
        <v>Sam Kennerson</v>
      </c>
      <c r="E26" s="3" t="str">
        <f t="shared" si="26"/>
        <v>Kennet</v>
      </c>
      <c r="F26" s="26">
        <v>21</v>
      </c>
      <c r="H26" s="5">
        <f t="shared" si="0"/>
        <v>0</v>
      </c>
      <c r="I26" s="20">
        <v>5</v>
      </c>
      <c r="J26" s="21"/>
      <c r="K26" s="3">
        <f t="shared" si="19"/>
        <v>0</v>
      </c>
      <c r="L26" s="3">
        <f t="shared" si="20"/>
        <v>0</v>
      </c>
      <c r="M26" s="22"/>
      <c r="O26" s="5">
        <f t="shared" si="1"/>
        <v>0</v>
      </c>
      <c r="P26" s="20">
        <v>5</v>
      </c>
      <c r="Q26" s="21"/>
      <c r="R26" s="3">
        <f t="shared" si="21"/>
        <v>0</v>
      </c>
      <c r="S26" s="3">
        <f t="shared" si="22"/>
        <v>0</v>
      </c>
      <c r="T26" s="22"/>
      <c r="V26" s="5">
        <f t="shared" si="2"/>
        <v>0</v>
      </c>
      <c r="W26" s="20">
        <v>5</v>
      </c>
      <c r="X26" s="21"/>
      <c r="Y26" s="3">
        <f t="shared" si="23"/>
        <v>0</v>
      </c>
      <c r="Z26" s="3">
        <f t="shared" si="24"/>
        <v>0</v>
      </c>
      <c r="AA26" s="22"/>
      <c r="AC26" s="5">
        <f t="shared" si="3"/>
        <v>0</v>
      </c>
      <c r="AD26" s="25">
        <v>9</v>
      </c>
      <c r="AE26" s="18"/>
      <c r="AF26" s="3">
        <f t="shared" si="17"/>
        <v>0</v>
      </c>
      <c r="AG26" s="3">
        <f t="shared" si="18"/>
        <v>0</v>
      </c>
      <c r="AH26" s="23"/>
      <c r="AI26" s="28"/>
    </row>
    <row r="27" spans="1:35" ht="15" customHeight="1">
      <c r="A27" s="5" t="str">
        <f t="shared" si="14"/>
        <v>Tom  Joyce</v>
      </c>
      <c r="B27" s="25">
        <v>4</v>
      </c>
      <c r="C27" s="25">
        <v>165</v>
      </c>
      <c r="D27" s="3" t="str">
        <f t="shared" si="25"/>
        <v>Tom  Joyce</v>
      </c>
      <c r="E27" s="3" t="str">
        <f t="shared" si="26"/>
        <v>Kennet</v>
      </c>
      <c r="F27" s="26">
        <v>22.4</v>
      </c>
      <c r="H27" s="5">
        <f t="shared" si="0"/>
        <v>0</v>
      </c>
      <c r="I27" s="20">
        <v>6</v>
      </c>
      <c r="J27" s="21"/>
      <c r="K27" s="3">
        <f t="shared" si="19"/>
        <v>0</v>
      </c>
      <c r="L27" s="3">
        <f t="shared" si="20"/>
        <v>0</v>
      </c>
      <c r="M27" s="22"/>
      <c r="O27" s="5">
        <f t="shared" si="1"/>
        <v>0</v>
      </c>
      <c r="P27" s="20">
        <v>6</v>
      </c>
      <c r="Q27" s="21"/>
      <c r="R27" s="3">
        <f t="shared" si="21"/>
        <v>0</v>
      </c>
      <c r="S27" s="3">
        <f t="shared" si="22"/>
        <v>0</v>
      </c>
      <c r="T27" s="22"/>
      <c r="V27" s="5">
        <f t="shared" si="2"/>
        <v>0</v>
      </c>
      <c r="W27" s="20">
        <v>6</v>
      </c>
      <c r="X27" s="21"/>
      <c r="Y27" s="3">
        <f t="shared" si="23"/>
        <v>0</v>
      </c>
      <c r="Z27" s="3">
        <f t="shared" si="24"/>
        <v>0</v>
      </c>
      <c r="AA27" s="22"/>
      <c r="AC27" s="5">
        <f t="shared" si="3"/>
        <v>0</v>
      </c>
      <c r="AD27" s="25">
        <v>10</v>
      </c>
      <c r="AE27" s="25"/>
      <c r="AF27" s="3">
        <f t="shared" si="17"/>
        <v>0</v>
      </c>
      <c r="AG27" s="3">
        <f t="shared" si="18"/>
        <v>0</v>
      </c>
      <c r="AH27" s="27"/>
      <c r="AI27" s="28"/>
    </row>
    <row r="28" spans="1:35" ht="15" customHeight="1">
      <c r="A28" s="5">
        <f t="shared" si="14"/>
        <v>0</v>
      </c>
      <c r="B28" s="25">
        <v>5</v>
      </c>
      <c r="C28" s="25"/>
      <c r="D28" s="3">
        <f t="shared" si="25"/>
        <v>0</v>
      </c>
      <c r="E28" s="3">
        <f t="shared" si="26"/>
        <v>0</v>
      </c>
      <c r="F28" s="26"/>
      <c r="H28" s="5">
        <f t="shared" si="0"/>
        <v>0</v>
      </c>
      <c r="I28" s="20">
        <v>7</v>
      </c>
      <c r="J28" s="21"/>
      <c r="K28" s="3">
        <f t="shared" si="19"/>
        <v>0</v>
      </c>
      <c r="L28" s="3">
        <f t="shared" si="20"/>
        <v>0</v>
      </c>
      <c r="M28" s="22"/>
      <c r="O28" s="5">
        <f t="shared" si="1"/>
        <v>0</v>
      </c>
      <c r="P28" s="20">
        <v>7</v>
      </c>
      <c r="Q28" s="21"/>
      <c r="R28" s="3">
        <f t="shared" si="21"/>
        <v>0</v>
      </c>
      <c r="S28" s="3">
        <f t="shared" si="22"/>
        <v>0</v>
      </c>
      <c r="T28" s="22"/>
      <c r="V28" s="5">
        <f t="shared" si="2"/>
        <v>0</v>
      </c>
      <c r="W28" s="20">
        <v>7</v>
      </c>
      <c r="X28" s="21"/>
      <c r="Y28" s="3">
        <f t="shared" si="23"/>
        <v>0</v>
      </c>
      <c r="Z28" s="3">
        <f t="shared" si="24"/>
        <v>0</v>
      </c>
      <c r="AA28" s="22"/>
      <c r="AC28" s="5">
        <f t="shared" si="3"/>
        <v>0</v>
      </c>
      <c r="AD28" s="25">
        <v>11</v>
      </c>
      <c r="AE28" s="25"/>
      <c r="AF28" s="3">
        <f t="shared" si="17"/>
        <v>0</v>
      </c>
      <c r="AG28" s="3">
        <f t="shared" si="18"/>
        <v>0</v>
      </c>
      <c r="AH28" s="27"/>
      <c r="AI28" s="28"/>
    </row>
    <row r="29" spans="1:35" ht="15" customHeight="1">
      <c r="A29" s="5">
        <f t="shared" si="14"/>
        <v>0</v>
      </c>
      <c r="B29" s="25">
        <v>6</v>
      </c>
      <c r="C29" s="25"/>
      <c r="D29" s="3">
        <f t="shared" si="25"/>
        <v>0</v>
      </c>
      <c r="E29" s="3">
        <f t="shared" si="26"/>
        <v>0</v>
      </c>
      <c r="F29" s="26"/>
      <c r="H29" s="5">
        <f t="shared" si="0"/>
        <v>0</v>
      </c>
      <c r="I29" s="20">
        <v>8</v>
      </c>
      <c r="J29" s="21"/>
      <c r="K29" s="3">
        <f t="shared" si="19"/>
        <v>0</v>
      </c>
      <c r="L29" s="3">
        <f t="shared" si="20"/>
        <v>0</v>
      </c>
      <c r="M29" s="22"/>
      <c r="O29" s="5">
        <f t="shared" si="1"/>
        <v>0</v>
      </c>
      <c r="P29" s="20">
        <v>8</v>
      </c>
      <c r="Q29" s="21"/>
      <c r="R29" s="3">
        <f t="shared" si="21"/>
        <v>0</v>
      </c>
      <c r="S29" s="3">
        <f t="shared" si="22"/>
        <v>0</v>
      </c>
      <c r="T29" s="22"/>
      <c r="V29" s="5">
        <f t="shared" si="2"/>
        <v>0</v>
      </c>
      <c r="W29" s="20">
        <v>8</v>
      </c>
      <c r="X29" s="21"/>
      <c r="Y29" s="3">
        <f t="shared" si="23"/>
        <v>0</v>
      </c>
      <c r="Z29" s="3">
        <f t="shared" si="24"/>
        <v>0</v>
      </c>
      <c r="AA29" s="22"/>
      <c r="AC29" s="5">
        <f t="shared" si="3"/>
        <v>0</v>
      </c>
      <c r="AD29" s="25">
        <v>12</v>
      </c>
      <c r="AE29" s="25"/>
      <c r="AF29" s="3">
        <f t="shared" si="17"/>
        <v>0</v>
      </c>
      <c r="AG29" s="3">
        <f t="shared" si="18"/>
        <v>0</v>
      </c>
      <c r="AH29" s="27"/>
      <c r="AI29" s="28"/>
    </row>
    <row r="30" spans="1:35" ht="15" customHeight="1">
      <c r="A30" s="5">
        <f t="shared" si="14"/>
        <v>0</v>
      </c>
      <c r="B30" s="25">
        <v>7</v>
      </c>
      <c r="C30" s="25"/>
      <c r="D30" s="3">
        <f t="shared" si="25"/>
        <v>0</v>
      </c>
      <c r="E30" s="3">
        <f t="shared" si="26"/>
        <v>0</v>
      </c>
      <c r="F30" s="26"/>
      <c r="H30" s="5">
        <f t="shared" si="0"/>
        <v>0</v>
      </c>
      <c r="I30" s="20">
        <v>9</v>
      </c>
      <c r="J30" s="21"/>
      <c r="K30" s="3">
        <f t="shared" si="19"/>
        <v>0</v>
      </c>
      <c r="L30" s="3">
        <f t="shared" si="20"/>
        <v>0</v>
      </c>
      <c r="M30" s="22"/>
      <c r="O30" s="5">
        <f t="shared" si="1"/>
        <v>0</v>
      </c>
      <c r="P30" s="20">
        <v>9</v>
      </c>
      <c r="Q30" s="21"/>
      <c r="R30" s="3">
        <f t="shared" si="21"/>
        <v>0</v>
      </c>
      <c r="S30" s="3">
        <f t="shared" si="22"/>
        <v>0</v>
      </c>
      <c r="T30" s="22"/>
      <c r="V30" s="5">
        <f t="shared" si="2"/>
        <v>0</v>
      </c>
      <c r="W30" s="20">
        <v>9</v>
      </c>
      <c r="X30" s="21"/>
      <c r="Y30" s="3">
        <f t="shared" si="23"/>
        <v>0</v>
      </c>
      <c r="Z30" s="3">
        <f t="shared" si="24"/>
        <v>0</v>
      </c>
      <c r="AA30" s="22"/>
      <c r="AC30" s="5">
        <f t="shared" si="3"/>
        <v>0</v>
      </c>
      <c r="AD30" s="8"/>
      <c r="AE30" s="8"/>
      <c r="AF30" s="2"/>
      <c r="AG30" s="2"/>
      <c r="AH30" s="32"/>
      <c r="AI30" s="11"/>
    </row>
    <row r="31" spans="1:35" ht="15" customHeight="1">
      <c r="A31" s="5">
        <f t="shared" si="14"/>
        <v>0</v>
      </c>
      <c r="B31" s="25">
        <v>8</v>
      </c>
      <c r="C31" s="25"/>
      <c r="D31" s="3">
        <f t="shared" si="25"/>
        <v>0</v>
      </c>
      <c r="E31" s="3">
        <f t="shared" si="26"/>
        <v>0</v>
      </c>
      <c r="F31" s="26"/>
      <c r="H31" s="5">
        <f t="shared" si="0"/>
        <v>0</v>
      </c>
      <c r="I31" s="20">
        <v>10</v>
      </c>
      <c r="J31" s="21"/>
      <c r="K31" s="3">
        <f t="shared" si="19"/>
        <v>0</v>
      </c>
      <c r="L31" s="3">
        <f t="shared" si="20"/>
        <v>0</v>
      </c>
      <c r="M31" s="22"/>
      <c r="O31" s="5">
        <f t="shared" si="1"/>
        <v>0</v>
      </c>
      <c r="P31" s="20">
        <v>10</v>
      </c>
      <c r="Q31" s="21"/>
      <c r="R31" s="3">
        <f t="shared" si="21"/>
        <v>0</v>
      </c>
      <c r="S31" s="3">
        <f t="shared" si="22"/>
        <v>0</v>
      </c>
      <c r="T31" s="22"/>
      <c r="V31" s="5">
        <f t="shared" si="2"/>
        <v>0</v>
      </c>
      <c r="W31" s="20">
        <v>10</v>
      </c>
      <c r="X31" s="21"/>
      <c r="Y31" s="3">
        <f t="shared" si="23"/>
        <v>0</v>
      </c>
      <c r="Z31" s="3">
        <f t="shared" si="24"/>
        <v>0</v>
      </c>
      <c r="AA31" s="22"/>
      <c r="AC31" s="5" t="str">
        <f t="shared" si="3"/>
        <v>Heat 3</v>
      </c>
      <c r="AD31" s="111" t="s">
        <v>182</v>
      </c>
      <c r="AE31" s="109" t="s">
        <v>184</v>
      </c>
      <c r="AF31" s="109" t="s">
        <v>23</v>
      </c>
      <c r="AG31" s="116"/>
      <c r="AH31" s="117"/>
      <c r="AI31" s="118"/>
    </row>
    <row r="32" spans="1:35" ht="15" customHeight="1">
      <c r="A32" s="5">
        <f t="shared" si="14"/>
        <v>0</v>
      </c>
      <c r="H32" s="5">
        <f t="shared" si="0"/>
        <v>0</v>
      </c>
      <c r="I32" s="20">
        <v>11</v>
      </c>
      <c r="J32" s="21"/>
      <c r="K32" s="3">
        <f t="shared" si="19"/>
        <v>0</v>
      </c>
      <c r="L32" s="3">
        <f t="shared" si="20"/>
        <v>0</v>
      </c>
      <c r="M32" s="22"/>
      <c r="O32" s="5">
        <f t="shared" si="1"/>
        <v>0</v>
      </c>
      <c r="P32" s="20">
        <v>11</v>
      </c>
      <c r="Q32" s="21"/>
      <c r="R32" s="3">
        <f t="shared" si="21"/>
        <v>0</v>
      </c>
      <c r="S32" s="3">
        <f t="shared" si="22"/>
        <v>0</v>
      </c>
      <c r="T32" s="22"/>
      <c r="V32" s="5">
        <f t="shared" si="2"/>
        <v>0</v>
      </c>
      <c r="W32" s="20">
        <v>11</v>
      </c>
      <c r="X32" s="21"/>
      <c r="Y32" s="3">
        <f t="shared" si="23"/>
        <v>0</v>
      </c>
      <c r="Z32" s="3">
        <f t="shared" si="24"/>
        <v>0</v>
      </c>
      <c r="AA32" s="22"/>
      <c r="AC32" s="5">
        <f t="shared" si="3"/>
        <v>0</v>
      </c>
      <c r="AD32" s="18">
        <v>1</v>
      </c>
      <c r="AE32" s="18"/>
      <c r="AF32" s="3">
        <f aca="true" t="shared" si="27" ref="AF32:AF43">_xlfn.IFERROR(VLOOKUP($AE32,U17_Boys,2,FALSE),0)</f>
        <v>0</v>
      </c>
      <c r="AG32" s="3">
        <f aca="true" t="shared" si="28" ref="AG32:AG43">_xlfn.IFERROR(VLOOKUP($AE32,U17_Boys,3,FALSE),0)</f>
        <v>0</v>
      </c>
      <c r="AH32" s="23"/>
      <c r="AI32" s="28"/>
    </row>
    <row r="33" spans="1:35" ht="15" customHeight="1">
      <c r="A33" s="5" t="str">
        <f t="shared" si="14"/>
        <v>Heat 4</v>
      </c>
      <c r="B33" s="107" t="s">
        <v>182</v>
      </c>
      <c r="C33" s="108" t="s">
        <v>183</v>
      </c>
      <c r="D33" s="109" t="s">
        <v>24</v>
      </c>
      <c r="E33" s="116"/>
      <c r="F33" s="119"/>
      <c r="H33" s="5">
        <f t="shared" si="0"/>
        <v>0</v>
      </c>
      <c r="I33" s="20">
        <v>12</v>
      </c>
      <c r="J33" s="21"/>
      <c r="K33" s="3">
        <f t="shared" si="19"/>
        <v>0</v>
      </c>
      <c r="L33" s="3">
        <f t="shared" si="20"/>
        <v>0</v>
      </c>
      <c r="M33" s="22"/>
      <c r="O33" s="5">
        <f t="shared" si="1"/>
        <v>0</v>
      </c>
      <c r="P33" s="20">
        <v>12</v>
      </c>
      <c r="Q33" s="21"/>
      <c r="R33" s="3">
        <f t="shared" si="21"/>
        <v>0</v>
      </c>
      <c r="S33" s="3">
        <f t="shared" si="22"/>
        <v>0</v>
      </c>
      <c r="T33" s="22"/>
      <c r="V33" s="5">
        <f t="shared" si="2"/>
        <v>0</v>
      </c>
      <c r="W33" s="20">
        <v>12</v>
      </c>
      <c r="X33" s="21"/>
      <c r="Y33" s="3">
        <f t="shared" si="23"/>
        <v>0</v>
      </c>
      <c r="Z33" s="3">
        <f t="shared" si="24"/>
        <v>0</v>
      </c>
      <c r="AA33" s="22"/>
      <c r="AC33" s="5">
        <f t="shared" si="3"/>
        <v>0</v>
      </c>
      <c r="AD33" s="25">
        <v>2</v>
      </c>
      <c r="AE33" s="25"/>
      <c r="AF33" s="3">
        <f t="shared" si="27"/>
        <v>0</v>
      </c>
      <c r="AG33" s="3">
        <f t="shared" si="28"/>
        <v>0</v>
      </c>
      <c r="AH33" s="27"/>
      <c r="AI33" s="28"/>
    </row>
    <row r="34" spans="1:35" ht="15" customHeight="1">
      <c r="A34" s="5">
        <f t="shared" si="14"/>
        <v>0</v>
      </c>
      <c r="B34" s="18">
        <v>1</v>
      </c>
      <c r="C34" s="18"/>
      <c r="D34" s="3">
        <f aca="true" t="shared" si="29" ref="D34:D41">_xlfn.IFERROR(VLOOKUP($C34,U17_Boys,2,FALSE),0)</f>
        <v>0</v>
      </c>
      <c r="E34" s="3">
        <f aca="true" t="shared" si="30" ref="E34:E41">_xlfn.IFERROR(VLOOKUP($C34,U17_Boys,3,FALSE),0)</f>
        <v>0</v>
      </c>
      <c r="F34" s="19"/>
      <c r="H34" s="5">
        <f t="shared" si="0"/>
        <v>0</v>
      </c>
      <c r="I34" s="20">
        <v>13</v>
      </c>
      <c r="J34" s="21"/>
      <c r="K34" s="3">
        <f t="shared" si="19"/>
        <v>0</v>
      </c>
      <c r="L34" s="3">
        <f t="shared" si="20"/>
        <v>0</v>
      </c>
      <c r="M34" s="22"/>
      <c r="O34" s="5">
        <f t="shared" si="1"/>
        <v>0</v>
      </c>
      <c r="P34" s="20">
        <v>13</v>
      </c>
      <c r="Q34" s="21"/>
      <c r="R34" s="3">
        <f t="shared" si="21"/>
        <v>0</v>
      </c>
      <c r="S34" s="3">
        <f t="shared" si="22"/>
        <v>0</v>
      </c>
      <c r="T34" s="22"/>
      <c r="V34" s="5">
        <f t="shared" si="2"/>
        <v>0</v>
      </c>
      <c r="W34" s="20">
        <v>13</v>
      </c>
      <c r="X34" s="21"/>
      <c r="Y34" s="3">
        <f t="shared" si="23"/>
        <v>0</v>
      </c>
      <c r="Z34" s="3">
        <f t="shared" si="24"/>
        <v>0</v>
      </c>
      <c r="AA34" s="22"/>
      <c r="AC34" s="5">
        <f t="shared" si="3"/>
        <v>0</v>
      </c>
      <c r="AD34" s="25">
        <v>3</v>
      </c>
      <c r="AE34" s="25"/>
      <c r="AF34" s="3">
        <f t="shared" si="27"/>
        <v>0</v>
      </c>
      <c r="AG34" s="3">
        <f t="shared" si="28"/>
        <v>0</v>
      </c>
      <c r="AH34" s="27"/>
      <c r="AI34" s="28"/>
    </row>
    <row r="35" spans="1:35" ht="15" customHeight="1">
      <c r="A35" s="5">
        <f t="shared" si="14"/>
        <v>0</v>
      </c>
      <c r="B35" s="25">
        <v>2</v>
      </c>
      <c r="C35" s="25"/>
      <c r="D35" s="3">
        <f t="shared" si="29"/>
        <v>0</v>
      </c>
      <c r="E35" s="3">
        <f t="shared" si="30"/>
        <v>0</v>
      </c>
      <c r="F35" s="26"/>
      <c r="H35" s="5">
        <f t="shared" si="0"/>
        <v>0</v>
      </c>
      <c r="I35" s="20">
        <v>14</v>
      </c>
      <c r="J35" s="21"/>
      <c r="K35" s="3">
        <f t="shared" si="19"/>
        <v>0</v>
      </c>
      <c r="L35" s="3">
        <f t="shared" si="20"/>
        <v>0</v>
      </c>
      <c r="M35" s="22"/>
      <c r="O35" s="5">
        <f t="shared" si="1"/>
        <v>0</v>
      </c>
      <c r="P35" s="20">
        <v>14</v>
      </c>
      <c r="Q35" s="21"/>
      <c r="R35" s="3">
        <f t="shared" si="21"/>
        <v>0</v>
      </c>
      <c r="S35" s="3">
        <f t="shared" si="22"/>
        <v>0</v>
      </c>
      <c r="T35" s="22"/>
      <c r="V35" s="5">
        <f t="shared" si="2"/>
        <v>0</v>
      </c>
      <c r="W35" s="20">
        <v>14</v>
      </c>
      <c r="X35" s="21"/>
      <c r="Y35" s="3">
        <f t="shared" si="23"/>
        <v>0</v>
      </c>
      <c r="Z35" s="3">
        <f t="shared" si="24"/>
        <v>0</v>
      </c>
      <c r="AA35" s="22"/>
      <c r="AC35" s="5">
        <f t="shared" si="3"/>
        <v>0</v>
      </c>
      <c r="AD35" s="25">
        <v>4</v>
      </c>
      <c r="AE35" s="25"/>
      <c r="AF35" s="3">
        <f t="shared" si="27"/>
        <v>0</v>
      </c>
      <c r="AG35" s="3">
        <f t="shared" si="28"/>
        <v>0</v>
      </c>
      <c r="AH35" s="27"/>
      <c r="AI35" s="28"/>
    </row>
    <row r="36" spans="1:35" ht="15" customHeight="1">
      <c r="A36" s="5">
        <f t="shared" si="14"/>
        <v>0</v>
      </c>
      <c r="B36" s="25">
        <v>3</v>
      </c>
      <c r="C36" s="25"/>
      <c r="D36" s="3">
        <f t="shared" si="29"/>
        <v>0</v>
      </c>
      <c r="E36" s="3">
        <f t="shared" si="30"/>
        <v>0</v>
      </c>
      <c r="F36" s="26"/>
      <c r="H36" s="5">
        <f t="shared" si="0"/>
        <v>0</v>
      </c>
      <c r="I36" s="20">
        <v>15</v>
      </c>
      <c r="J36" s="21"/>
      <c r="K36" s="3">
        <f t="shared" si="19"/>
        <v>0</v>
      </c>
      <c r="L36" s="3">
        <f t="shared" si="20"/>
        <v>0</v>
      </c>
      <c r="M36" s="22"/>
      <c r="O36" s="5">
        <f t="shared" si="1"/>
        <v>0</v>
      </c>
      <c r="P36" s="20">
        <v>15</v>
      </c>
      <c r="Q36" s="21"/>
      <c r="R36" s="3">
        <f t="shared" si="21"/>
        <v>0</v>
      </c>
      <c r="S36" s="3">
        <f t="shared" si="22"/>
        <v>0</v>
      </c>
      <c r="T36" s="22"/>
      <c r="V36" s="5">
        <f t="shared" si="2"/>
        <v>0</v>
      </c>
      <c r="W36" s="20">
        <v>15</v>
      </c>
      <c r="X36" s="21"/>
      <c r="Y36" s="3">
        <f t="shared" si="23"/>
        <v>0</v>
      </c>
      <c r="Z36" s="3">
        <f t="shared" si="24"/>
        <v>0</v>
      </c>
      <c r="AA36" s="22"/>
      <c r="AC36" s="5">
        <f t="shared" si="3"/>
        <v>0</v>
      </c>
      <c r="AD36" s="25">
        <v>5</v>
      </c>
      <c r="AE36" s="25"/>
      <c r="AF36" s="3">
        <f t="shared" si="27"/>
        <v>0</v>
      </c>
      <c r="AG36" s="3">
        <f t="shared" si="28"/>
        <v>0</v>
      </c>
      <c r="AH36" s="27"/>
      <c r="AI36" s="28"/>
    </row>
    <row r="37" spans="1:35" ht="15" customHeight="1">
      <c r="A37" s="5">
        <f t="shared" si="14"/>
        <v>0</v>
      </c>
      <c r="B37" s="25">
        <v>4</v>
      </c>
      <c r="C37" s="25"/>
      <c r="D37" s="3">
        <f t="shared" si="29"/>
        <v>0</v>
      </c>
      <c r="E37" s="3">
        <f t="shared" si="30"/>
        <v>0</v>
      </c>
      <c r="F37" s="26"/>
      <c r="H37" s="5">
        <f t="shared" si="0"/>
        <v>0</v>
      </c>
      <c r="I37" s="20">
        <v>16</v>
      </c>
      <c r="J37" s="21"/>
      <c r="K37" s="3">
        <f t="shared" si="19"/>
        <v>0</v>
      </c>
      <c r="L37" s="3">
        <f t="shared" si="20"/>
        <v>0</v>
      </c>
      <c r="M37" s="22"/>
      <c r="O37" s="5">
        <f t="shared" si="1"/>
        <v>0</v>
      </c>
      <c r="P37" s="20">
        <v>16</v>
      </c>
      <c r="Q37" s="21"/>
      <c r="R37" s="3">
        <f t="shared" si="21"/>
        <v>0</v>
      </c>
      <c r="S37" s="3">
        <f t="shared" si="22"/>
        <v>0</v>
      </c>
      <c r="T37" s="22"/>
      <c r="V37" s="5">
        <f t="shared" si="2"/>
        <v>0</v>
      </c>
      <c r="W37" s="20">
        <v>16</v>
      </c>
      <c r="X37" s="21"/>
      <c r="Y37" s="3">
        <f t="shared" si="23"/>
        <v>0</v>
      </c>
      <c r="Z37" s="3">
        <f t="shared" si="24"/>
        <v>0</v>
      </c>
      <c r="AA37" s="22"/>
      <c r="AC37" s="5">
        <f t="shared" si="3"/>
        <v>0</v>
      </c>
      <c r="AD37" s="25">
        <v>6</v>
      </c>
      <c r="AE37" s="25"/>
      <c r="AF37" s="3">
        <f t="shared" si="27"/>
        <v>0</v>
      </c>
      <c r="AG37" s="3">
        <f t="shared" si="28"/>
        <v>0</v>
      </c>
      <c r="AH37" s="27"/>
      <c r="AI37" s="28"/>
    </row>
    <row r="38" spans="1:35" ht="15" customHeight="1">
      <c r="A38" s="5">
        <f t="shared" si="14"/>
        <v>0</v>
      </c>
      <c r="B38" s="25">
        <v>5</v>
      </c>
      <c r="C38" s="25"/>
      <c r="D38" s="3">
        <f t="shared" si="29"/>
        <v>0</v>
      </c>
      <c r="E38" s="3">
        <f t="shared" si="30"/>
        <v>0</v>
      </c>
      <c r="F38" s="26"/>
      <c r="H38" s="5">
        <f t="shared" si="0"/>
        <v>0</v>
      </c>
      <c r="I38" s="35"/>
      <c r="J38" s="36"/>
      <c r="K38" s="2"/>
      <c r="L38" s="2"/>
      <c r="M38" s="37"/>
      <c r="O38" s="5">
        <f t="shared" si="1"/>
        <v>0</v>
      </c>
      <c r="P38" s="35"/>
      <c r="Q38" s="36"/>
      <c r="R38" s="2"/>
      <c r="S38" s="2"/>
      <c r="T38" s="37"/>
      <c r="W38" s="35"/>
      <c r="X38" s="36"/>
      <c r="Y38" s="2"/>
      <c r="Z38" s="2"/>
      <c r="AA38" s="37"/>
      <c r="AC38" s="5">
        <f t="shared" si="3"/>
        <v>0</v>
      </c>
      <c r="AD38" s="25">
        <v>7</v>
      </c>
      <c r="AE38" s="25"/>
      <c r="AF38" s="3">
        <f t="shared" si="27"/>
        <v>0</v>
      </c>
      <c r="AG38" s="3">
        <f t="shared" si="28"/>
        <v>0</v>
      </c>
      <c r="AH38" s="27"/>
      <c r="AI38" s="28"/>
    </row>
    <row r="39" spans="1:35" ht="15" customHeight="1">
      <c r="A39" s="5">
        <f t="shared" si="14"/>
        <v>0</v>
      </c>
      <c r="B39" s="25">
        <v>6</v>
      </c>
      <c r="C39" s="25"/>
      <c r="D39" s="3">
        <f t="shared" si="29"/>
        <v>0</v>
      </c>
      <c r="E39" s="3">
        <f t="shared" si="30"/>
        <v>0</v>
      </c>
      <c r="F39" s="26"/>
      <c r="H39" s="5">
        <f t="shared" si="0"/>
        <v>0</v>
      </c>
      <c r="I39" s="35"/>
      <c r="J39" s="36"/>
      <c r="K39" s="2"/>
      <c r="L39" s="2"/>
      <c r="M39" s="37"/>
      <c r="O39" s="5">
        <f t="shared" si="1"/>
        <v>0</v>
      </c>
      <c r="P39" s="35"/>
      <c r="Q39" s="36"/>
      <c r="R39" s="2"/>
      <c r="S39" s="2"/>
      <c r="T39" s="37"/>
      <c r="W39" s="35"/>
      <c r="X39" s="36"/>
      <c r="Y39" s="2"/>
      <c r="Z39" s="2"/>
      <c r="AA39" s="37"/>
      <c r="AC39" s="5">
        <f t="shared" si="3"/>
        <v>0</v>
      </c>
      <c r="AD39" s="25">
        <v>8</v>
      </c>
      <c r="AE39" s="25"/>
      <c r="AF39" s="3">
        <f t="shared" si="27"/>
        <v>0</v>
      </c>
      <c r="AG39" s="3">
        <f t="shared" si="28"/>
        <v>0</v>
      </c>
      <c r="AH39" s="27"/>
      <c r="AI39" s="28"/>
    </row>
    <row r="40" spans="1:35" ht="15" customHeight="1">
      <c r="A40" s="5">
        <f t="shared" si="14"/>
        <v>0</v>
      </c>
      <c r="B40" s="25">
        <v>7</v>
      </c>
      <c r="C40" s="25"/>
      <c r="D40" s="3">
        <f t="shared" si="29"/>
        <v>0</v>
      </c>
      <c r="E40" s="3">
        <f t="shared" si="30"/>
        <v>0</v>
      </c>
      <c r="F40" s="26"/>
      <c r="H40" s="5">
        <f t="shared" si="0"/>
        <v>0</v>
      </c>
      <c r="I40" s="35"/>
      <c r="J40" s="36"/>
      <c r="K40" s="2"/>
      <c r="L40" s="2"/>
      <c r="M40" s="37"/>
      <c r="O40" s="5">
        <f t="shared" si="1"/>
        <v>0</v>
      </c>
      <c r="P40" s="35"/>
      <c r="Q40" s="36"/>
      <c r="R40" s="2"/>
      <c r="S40" s="2"/>
      <c r="T40" s="37"/>
      <c r="W40" s="35"/>
      <c r="X40" s="36"/>
      <c r="Y40" s="2"/>
      <c r="Z40" s="2"/>
      <c r="AA40" s="37"/>
      <c r="AC40" s="5">
        <f t="shared" si="3"/>
        <v>0</v>
      </c>
      <c r="AD40" s="25">
        <v>9</v>
      </c>
      <c r="AE40" s="18"/>
      <c r="AF40" s="3">
        <f t="shared" si="27"/>
        <v>0</v>
      </c>
      <c r="AG40" s="3">
        <f t="shared" si="28"/>
        <v>0</v>
      </c>
      <c r="AH40" s="23"/>
      <c r="AI40" s="28"/>
    </row>
    <row r="41" spans="1:35" ht="15" customHeight="1">
      <c r="A41" s="5">
        <f t="shared" si="14"/>
        <v>0</v>
      </c>
      <c r="B41" s="25">
        <v>8</v>
      </c>
      <c r="C41" s="25"/>
      <c r="D41" s="3">
        <f t="shared" si="29"/>
        <v>0</v>
      </c>
      <c r="E41" s="3">
        <f t="shared" si="30"/>
        <v>0</v>
      </c>
      <c r="F41" s="26"/>
      <c r="H41" s="5">
        <f t="shared" si="0"/>
        <v>0</v>
      </c>
      <c r="I41" s="35"/>
      <c r="J41" s="36"/>
      <c r="K41" s="2"/>
      <c r="L41" s="2"/>
      <c r="M41" s="37"/>
      <c r="O41" s="5">
        <f t="shared" si="1"/>
        <v>0</v>
      </c>
      <c r="P41" s="35"/>
      <c r="Q41" s="36"/>
      <c r="R41" s="2"/>
      <c r="S41" s="2"/>
      <c r="T41" s="37"/>
      <c r="W41" s="35"/>
      <c r="X41" s="36"/>
      <c r="Y41" s="2"/>
      <c r="Z41" s="2"/>
      <c r="AA41" s="37"/>
      <c r="AC41" s="5">
        <f t="shared" si="3"/>
        <v>0</v>
      </c>
      <c r="AD41" s="25">
        <v>10</v>
      </c>
      <c r="AE41" s="25"/>
      <c r="AF41" s="3">
        <f t="shared" si="27"/>
        <v>0</v>
      </c>
      <c r="AG41" s="3">
        <f t="shared" si="28"/>
        <v>0</v>
      </c>
      <c r="AH41" s="27"/>
      <c r="AI41" s="28"/>
    </row>
    <row r="42" spans="1:35" ht="15" customHeight="1">
      <c r="A42" s="5">
        <f aca="true" t="shared" si="31" ref="A42:A91">D43</f>
        <v>0</v>
      </c>
      <c r="B42" s="8"/>
      <c r="C42" s="8"/>
      <c r="D42" s="2"/>
      <c r="E42" s="2"/>
      <c r="F42" s="10"/>
      <c r="H42" s="5">
        <f t="shared" si="0"/>
        <v>0</v>
      </c>
      <c r="I42" s="35"/>
      <c r="J42" s="36"/>
      <c r="K42" s="2"/>
      <c r="L42" s="2"/>
      <c r="M42" s="37"/>
      <c r="O42" s="5">
        <f t="shared" si="1"/>
        <v>0</v>
      </c>
      <c r="P42" s="35"/>
      <c r="Q42" s="36"/>
      <c r="R42" s="2"/>
      <c r="S42" s="2"/>
      <c r="T42" s="37"/>
      <c r="W42" s="35"/>
      <c r="X42" s="36"/>
      <c r="Y42" s="2"/>
      <c r="Z42" s="2"/>
      <c r="AA42" s="37"/>
      <c r="AC42" s="5">
        <f t="shared" si="3"/>
        <v>0</v>
      </c>
      <c r="AD42" s="25">
        <v>11</v>
      </c>
      <c r="AE42" s="25"/>
      <c r="AF42" s="3">
        <f t="shared" si="27"/>
        <v>0</v>
      </c>
      <c r="AG42" s="3">
        <f t="shared" si="28"/>
        <v>0</v>
      </c>
      <c r="AH42" s="27"/>
      <c r="AI42" s="28"/>
    </row>
    <row r="43" spans="1:35" ht="15" customHeight="1">
      <c r="A43" s="5" t="str">
        <f t="shared" si="31"/>
        <v>Heat 5</v>
      </c>
      <c r="H43" s="5">
        <f t="shared" si="0"/>
        <v>0</v>
      </c>
      <c r="I43" s="34"/>
      <c r="L43" s="31"/>
      <c r="O43" s="5">
        <f t="shared" si="1"/>
        <v>0</v>
      </c>
      <c r="P43" s="34"/>
      <c r="Q43" s="30"/>
      <c r="R43" s="31"/>
      <c r="S43" s="31"/>
      <c r="T43" s="11"/>
      <c r="V43" s="5">
        <f aca="true" t="shared" si="32" ref="V43:V78">Y43</f>
        <v>0</v>
      </c>
      <c r="W43" s="34"/>
      <c r="X43" s="30"/>
      <c r="Y43" s="31"/>
      <c r="Z43" s="31"/>
      <c r="AA43" s="11"/>
      <c r="AC43" s="5">
        <f t="shared" si="3"/>
        <v>0</v>
      </c>
      <c r="AD43" s="25">
        <v>12</v>
      </c>
      <c r="AE43" s="25"/>
      <c r="AF43" s="3">
        <f t="shared" si="27"/>
        <v>0</v>
      </c>
      <c r="AG43" s="3">
        <f t="shared" si="28"/>
        <v>0</v>
      </c>
      <c r="AH43" s="27"/>
      <c r="AI43" s="28"/>
    </row>
    <row r="44" spans="1:35" ht="15" customHeight="1">
      <c r="A44" s="5">
        <f t="shared" si="31"/>
        <v>0</v>
      </c>
      <c r="B44" s="107" t="s">
        <v>182</v>
      </c>
      <c r="C44" s="108" t="s">
        <v>183</v>
      </c>
      <c r="D44" s="109" t="s">
        <v>25</v>
      </c>
      <c r="E44" s="116"/>
      <c r="F44" s="119"/>
      <c r="H44" s="5" t="str">
        <f t="shared" si="0"/>
        <v>Pool 2</v>
      </c>
      <c r="I44" s="107" t="s">
        <v>182</v>
      </c>
      <c r="J44" s="108" t="s">
        <v>15</v>
      </c>
      <c r="K44" s="107" t="s">
        <v>26</v>
      </c>
      <c r="L44" s="108" t="s">
        <v>17</v>
      </c>
      <c r="M44" s="110"/>
      <c r="N44" s="104"/>
      <c r="O44" s="5" t="str">
        <f t="shared" si="1"/>
        <v>Pool 2</v>
      </c>
      <c r="P44" s="107" t="s">
        <v>182</v>
      </c>
      <c r="Q44" s="108" t="s">
        <v>18</v>
      </c>
      <c r="R44" s="107" t="s">
        <v>26</v>
      </c>
      <c r="S44" s="108" t="s">
        <v>17</v>
      </c>
      <c r="T44" s="110"/>
      <c r="U44" s="104"/>
      <c r="V44" s="104" t="str">
        <f t="shared" si="32"/>
        <v>Pool 2</v>
      </c>
      <c r="W44" s="107" t="s">
        <v>182</v>
      </c>
      <c r="X44" s="108" t="s">
        <v>19</v>
      </c>
      <c r="Y44" s="107" t="s">
        <v>26</v>
      </c>
      <c r="Z44" s="108" t="s">
        <v>17</v>
      </c>
      <c r="AA44" s="110"/>
      <c r="AC44" s="5">
        <f t="shared" si="3"/>
      </c>
      <c r="AD44" s="8"/>
      <c r="AE44" s="8"/>
      <c r="AF44" s="4">
        <f>IF(OR($C71=0,$C71=""),"",VLOOKUP($C71,U17_Boys,3,FALSE))</f>
      </c>
      <c r="AG44" s="4">
        <f>IF(OR($C71=0,$C71=""),"",VLOOKUP($C71,U17_Boys,2,FALSE))</f>
      </c>
      <c r="AH44" s="32"/>
      <c r="AI44" s="11"/>
    </row>
    <row r="45" spans="1:35" ht="15" customHeight="1">
      <c r="A45" s="5">
        <f t="shared" si="31"/>
        <v>0</v>
      </c>
      <c r="B45" s="18">
        <v>1</v>
      </c>
      <c r="C45" s="18"/>
      <c r="D45" s="3">
        <f aca="true" t="shared" si="33" ref="D45:D52">_xlfn.IFERROR(VLOOKUP($C45,U17_Boys,2,FALSE),0)</f>
        <v>0</v>
      </c>
      <c r="E45" s="3">
        <f aca="true" t="shared" si="34" ref="E45:E52">_xlfn.IFERROR(VLOOKUP($C45,U17_Boys,3,FALSE),0)</f>
        <v>0</v>
      </c>
      <c r="F45" s="19"/>
      <c r="H45" s="5">
        <f t="shared" si="0"/>
        <v>0</v>
      </c>
      <c r="I45" s="20">
        <v>1</v>
      </c>
      <c r="J45" s="21"/>
      <c r="K45" s="3">
        <f aca="true" t="shared" si="35" ref="K45:K60">_xlfn.IFERROR(VLOOKUP($J45,U17_Boys,2,FALSE),0)</f>
        <v>0</v>
      </c>
      <c r="L45" s="3">
        <f aca="true" t="shared" si="36" ref="L45:L60">_xlfn.IFERROR(VLOOKUP($J45,U17_Boys,3,FALSE),0)</f>
        <v>0</v>
      </c>
      <c r="M45" s="22"/>
      <c r="O45" s="5">
        <f t="shared" si="1"/>
        <v>0</v>
      </c>
      <c r="P45" s="20">
        <v>1</v>
      </c>
      <c r="Q45" s="21"/>
      <c r="R45" s="3">
        <f aca="true" t="shared" si="37" ref="R45:R60">_xlfn.IFERROR(VLOOKUP($Q45,U17_Boys,2,FALSE),0)</f>
        <v>0</v>
      </c>
      <c r="S45" s="3">
        <f aca="true" t="shared" si="38" ref="S45:S60">_xlfn.IFERROR(VLOOKUP($Q45,U17_Boys,3,FALSE),0)</f>
        <v>0</v>
      </c>
      <c r="T45" s="22"/>
      <c r="V45" s="5">
        <f t="shared" si="32"/>
        <v>0</v>
      </c>
      <c r="W45" s="20">
        <v>1</v>
      </c>
      <c r="X45" s="21"/>
      <c r="Y45" s="3">
        <f aca="true" t="shared" si="39" ref="Y45:Y60">_xlfn.IFERROR(VLOOKUP($X45,U17_Boys,2,FALSE),0)</f>
        <v>0</v>
      </c>
      <c r="Z45" s="3">
        <f aca="true" t="shared" si="40" ref="Z45:Z60">_xlfn.IFERROR(VLOOKUP($X45,U17_Boys,3,FALSE),0)</f>
        <v>0</v>
      </c>
      <c r="AA45" s="22"/>
      <c r="AC45" s="5" t="str">
        <f t="shared" si="3"/>
        <v>Heat 4</v>
      </c>
      <c r="AD45" s="111" t="s">
        <v>182</v>
      </c>
      <c r="AE45" s="109" t="s">
        <v>184</v>
      </c>
      <c r="AF45" s="109" t="s">
        <v>24</v>
      </c>
      <c r="AG45" s="116"/>
      <c r="AH45" s="117"/>
      <c r="AI45" s="118"/>
    </row>
    <row r="46" spans="1:35" ht="15" customHeight="1">
      <c r="A46" s="5">
        <f t="shared" si="31"/>
        <v>0</v>
      </c>
      <c r="B46" s="25">
        <v>2</v>
      </c>
      <c r="C46" s="25"/>
      <c r="D46" s="3">
        <f t="shared" si="33"/>
        <v>0</v>
      </c>
      <c r="E46" s="3">
        <f t="shared" si="34"/>
        <v>0</v>
      </c>
      <c r="F46" s="26"/>
      <c r="H46" s="5">
        <f t="shared" si="0"/>
        <v>0</v>
      </c>
      <c r="I46" s="20">
        <v>2</v>
      </c>
      <c r="J46" s="21"/>
      <c r="K46" s="3">
        <f t="shared" si="35"/>
        <v>0</v>
      </c>
      <c r="L46" s="3">
        <f t="shared" si="36"/>
        <v>0</v>
      </c>
      <c r="M46" s="22"/>
      <c r="O46" s="5">
        <f t="shared" si="1"/>
        <v>0</v>
      </c>
      <c r="P46" s="20">
        <v>2</v>
      </c>
      <c r="Q46" s="21"/>
      <c r="R46" s="3">
        <f t="shared" si="37"/>
        <v>0</v>
      </c>
      <c r="S46" s="3">
        <f t="shared" si="38"/>
        <v>0</v>
      </c>
      <c r="T46" s="22"/>
      <c r="V46" s="5">
        <f t="shared" si="32"/>
        <v>0</v>
      </c>
      <c r="W46" s="20">
        <v>2</v>
      </c>
      <c r="X46" s="21"/>
      <c r="Y46" s="3">
        <f t="shared" si="39"/>
        <v>0</v>
      </c>
      <c r="Z46" s="3">
        <f t="shared" si="40"/>
        <v>0</v>
      </c>
      <c r="AA46" s="22"/>
      <c r="AC46" s="5">
        <f t="shared" si="3"/>
        <v>0</v>
      </c>
      <c r="AD46" s="18">
        <v>1</v>
      </c>
      <c r="AE46" s="18"/>
      <c r="AF46" s="3">
        <f aca="true" t="shared" si="41" ref="AF46:AF57">_xlfn.IFERROR(VLOOKUP($AE46,U17_Boys,2,FALSE),0)</f>
        <v>0</v>
      </c>
      <c r="AG46" s="3">
        <f aca="true" t="shared" si="42" ref="AG46:AG57">_xlfn.IFERROR(VLOOKUP($AE46,U17_Boys,3,FALSE),0)</f>
        <v>0</v>
      </c>
      <c r="AH46" s="23"/>
      <c r="AI46" s="28"/>
    </row>
    <row r="47" spans="1:35" ht="15" customHeight="1">
      <c r="A47" s="5">
        <f t="shared" si="31"/>
        <v>0</v>
      </c>
      <c r="B47" s="25">
        <v>3</v>
      </c>
      <c r="C47" s="25"/>
      <c r="D47" s="3">
        <f t="shared" si="33"/>
        <v>0</v>
      </c>
      <c r="E47" s="3">
        <f t="shared" si="34"/>
        <v>0</v>
      </c>
      <c r="F47" s="26"/>
      <c r="H47" s="5">
        <f t="shared" si="0"/>
        <v>0</v>
      </c>
      <c r="I47" s="20">
        <v>3</v>
      </c>
      <c r="J47" s="21"/>
      <c r="K47" s="3">
        <f t="shared" si="35"/>
        <v>0</v>
      </c>
      <c r="L47" s="3">
        <f t="shared" si="36"/>
        <v>0</v>
      </c>
      <c r="M47" s="22"/>
      <c r="O47" s="5">
        <f t="shared" si="1"/>
        <v>0</v>
      </c>
      <c r="P47" s="20">
        <v>3</v>
      </c>
      <c r="Q47" s="21"/>
      <c r="R47" s="3">
        <f t="shared" si="37"/>
        <v>0</v>
      </c>
      <c r="S47" s="3">
        <f t="shared" si="38"/>
        <v>0</v>
      </c>
      <c r="T47" s="22"/>
      <c r="V47" s="5">
        <f t="shared" si="32"/>
        <v>0</v>
      </c>
      <c r="W47" s="20">
        <v>3</v>
      </c>
      <c r="X47" s="21"/>
      <c r="Y47" s="3">
        <f t="shared" si="39"/>
        <v>0</v>
      </c>
      <c r="Z47" s="3">
        <f t="shared" si="40"/>
        <v>0</v>
      </c>
      <c r="AA47" s="22"/>
      <c r="AC47" s="5">
        <f t="shared" si="3"/>
        <v>0</v>
      </c>
      <c r="AD47" s="25">
        <v>2</v>
      </c>
      <c r="AE47" s="25"/>
      <c r="AF47" s="3">
        <f t="shared" si="41"/>
        <v>0</v>
      </c>
      <c r="AG47" s="3">
        <f t="shared" si="42"/>
        <v>0</v>
      </c>
      <c r="AH47" s="27"/>
      <c r="AI47" s="28"/>
    </row>
    <row r="48" spans="1:35" ht="15" customHeight="1">
      <c r="A48" s="5">
        <f t="shared" si="31"/>
        <v>0</v>
      </c>
      <c r="B48" s="25">
        <v>4</v>
      </c>
      <c r="C48" s="25"/>
      <c r="D48" s="3">
        <f t="shared" si="33"/>
        <v>0</v>
      </c>
      <c r="E48" s="3">
        <f t="shared" si="34"/>
        <v>0</v>
      </c>
      <c r="F48" s="26"/>
      <c r="H48" s="5">
        <f t="shared" si="0"/>
        <v>0</v>
      </c>
      <c r="I48" s="20">
        <v>4</v>
      </c>
      <c r="J48" s="21"/>
      <c r="K48" s="3">
        <f t="shared" si="35"/>
        <v>0</v>
      </c>
      <c r="L48" s="3">
        <f t="shared" si="36"/>
        <v>0</v>
      </c>
      <c r="M48" s="22"/>
      <c r="O48" s="5">
        <f t="shared" si="1"/>
        <v>0</v>
      </c>
      <c r="P48" s="20">
        <v>4</v>
      </c>
      <c r="Q48" s="21"/>
      <c r="R48" s="3">
        <f t="shared" si="37"/>
        <v>0</v>
      </c>
      <c r="S48" s="3">
        <f t="shared" si="38"/>
        <v>0</v>
      </c>
      <c r="T48" s="22"/>
      <c r="V48" s="5">
        <f t="shared" si="32"/>
        <v>0</v>
      </c>
      <c r="W48" s="20">
        <v>4</v>
      </c>
      <c r="X48" s="21"/>
      <c r="Y48" s="3">
        <f t="shared" si="39"/>
        <v>0</v>
      </c>
      <c r="Z48" s="3">
        <f t="shared" si="40"/>
        <v>0</v>
      </c>
      <c r="AA48" s="22"/>
      <c r="AC48" s="5">
        <f t="shared" si="3"/>
        <v>0</v>
      </c>
      <c r="AD48" s="25">
        <v>3</v>
      </c>
      <c r="AE48" s="25"/>
      <c r="AF48" s="3">
        <f t="shared" si="41"/>
        <v>0</v>
      </c>
      <c r="AG48" s="3">
        <f t="shared" si="42"/>
        <v>0</v>
      </c>
      <c r="AH48" s="27"/>
      <c r="AI48" s="28"/>
    </row>
    <row r="49" spans="1:35" ht="15" customHeight="1">
      <c r="A49" s="5">
        <f t="shared" si="31"/>
        <v>0</v>
      </c>
      <c r="B49" s="25">
        <v>5</v>
      </c>
      <c r="C49" s="25"/>
      <c r="D49" s="3">
        <f t="shared" si="33"/>
        <v>0</v>
      </c>
      <c r="E49" s="3">
        <f t="shared" si="34"/>
        <v>0</v>
      </c>
      <c r="F49" s="26"/>
      <c r="H49" s="5">
        <f t="shared" si="0"/>
        <v>0</v>
      </c>
      <c r="I49" s="20">
        <v>5</v>
      </c>
      <c r="J49" s="21"/>
      <c r="K49" s="3">
        <f t="shared" si="35"/>
        <v>0</v>
      </c>
      <c r="L49" s="3">
        <f t="shared" si="36"/>
        <v>0</v>
      </c>
      <c r="M49" s="22"/>
      <c r="O49" s="5">
        <f t="shared" si="1"/>
        <v>0</v>
      </c>
      <c r="P49" s="20">
        <v>5</v>
      </c>
      <c r="Q49" s="21"/>
      <c r="R49" s="3">
        <f t="shared" si="37"/>
        <v>0</v>
      </c>
      <c r="S49" s="3">
        <f t="shared" si="38"/>
        <v>0</v>
      </c>
      <c r="T49" s="22"/>
      <c r="V49" s="5">
        <f t="shared" si="32"/>
        <v>0</v>
      </c>
      <c r="W49" s="20">
        <v>5</v>
      </c>
      <c r="X49" s="21"/>
      <c r="Y49" s="3">
        <f t="shared" si="39"/>
        <v>0</v>
      </c>
      <c r="Z49" s="3">
        <f t="shared" si="40"/>
        <v>0</v>
      </c>
      <c r="AA49" s="22"/>
      <c r="AC49" s="5">
        <f t="shared" si="3"/>
        <v>0</v>
      </c>
      <c r="AD49" s="25">
        <v>4</v>
      </c>
      <c r="AE49" s="25"/>
      <c r="AF49" s="3">
        <f t="shared" si="41"/>
        <v>0</v>
      </c>
      <c r="AG49" s="3">
        <f t="shared" si="42"/>
        <v>0</v>
      </c>
      <c r="AH49" s="27"/>
      <c r="AI49" s="28"/>
    </row>
    <row r="50" spans="1:35" ht="15" customHeight="1">
      <c r="A50" s="5">
        <f t="shared" si="31"/>
        <v>0</v>
      </c>
      <c r="B50" s="25">
        <v>6</v>
      </c>
      <c r="C50" s="25"/>
      <c r="D50" s="3">
        <f t="shared" si="33"/>
        <v>0</v>
      </c>
      <c r="E50" s="3">
        <f t="shared" si="34"/>
        <v>0</v>
      </c>
      <c r="F50" s="26"/>
      <c r="H50" s="5">
        <f t="shared" si="0"/>
        <v>0</v>
      </c>
      <c r="I50" s="20">
        <v>6</v>
      </c>
      <c r="J50" s="21"/>
      <c r="K50" s="3">
        <f t="shared" si="35"/>
        <v>0</v>
      </c>
      <c r="L50" s="3">
        <f t="shared" si="36"/>
        <v>0</v>
      </c>
      <c r="M50" s="22"/>
      <c r="O50" s="5">
        <f t="shared" si="1"/>
        <v>0</v>
      </c>
      <c r="P50" s="20">
        <v>6</v>
      </c>
      <c r="Q50" s="21"/>
      <c r="R50" s="3">
        <f t="shared" si="37"/>
        <v>0</v>
      </c>
      <c r="S50" s="3">
        <f t="shared" si="38"/>
        <v>0</v>
      </c>
      <c r="T50" s="22"/>
      <c r="V50" s="5">
        <f t="shared" si="32"/>
        <v>0</v>
      </c>
      <c r="W50" s="20">
        <v>6</v>
      </c>
      <c r="X50" s="21"/>
      <c r="Y50" s="3">
        <f t="shared" si="39"/>
        <v>0</v>
      </c>
      <c r="Z50" s="3">
        <f t="shared" si="40"/>
        <v>0</v>
      </c>
      <c r="AA50" s="22"/>
      <c r="AC50" s="5">
        <f t="shared" si="3"/>
        <v>0</v>
      </c>
      <c r="AD50" s="25">
        <v>5</v>
      </c>
      <c r="AE50" s="25"/>
      <c r="AF50" s="3">
        <f t="shared" si="41"/>
        <v>0</v>
      </c>
      <c r="AG50" s="3">
        <f t="shared" si="42"/>
        <v>0</v>
      </c>
      <c r="AH50" s="27"/>
      <c r="AI50" s="28"/>
    </row>
    <row r="51" spans="1:35" ht="15" customHeight="1">
      <c r="A51" s="5">
        <f t="shared" si="31"/>
        <v>0</v>
      </c>
      <c r="B51" s="25">
        <v>7</v>
      </c>
      <c r="C51" s="25"/>
      <c r="D51" s="3">
        <f t="shared" si="33"/>
        <v>0</v>
      </c>
      <c r="E51" s="3">
        <f t="shared" si="34"/>
        <v>0</v>
      </c>
      <c r="F51" s="26"/>
      <c r="H51" s="5">
        <f t="shared" si="0"/>
        <v>0</v>
      </c>
      <c r="I51" s="20">
        <v>7</v>
      </c>
      <c r="J51" s="21"/>
      <c r="K51" s="3">
        <f t="shared" si="35"/>
        <v>0</v>
      </c>
      <c r="L51" s="3">
        <f t="shared" si="36"/>
        <v>0</v>
      </c>
      <c r="M51" s="22"/>
      <c r="O51" s="5">
        <f t="shared" si="1"/>
        <v>0</v>
      </c>
      <c r="P51" s="20">
        <v>7</v>
      </c>
      <c r="Q51" s="21"/>
      <c r="R51" s="3">
        <f t="shared" si="37"/>
        <v>0</v>
      </c>
      <c r="S51" s="3">
        <f t="shared" si="38"/>
        <v>0</v>
      </c>
      <c r="T51" s="22"/>
      <c r="V51" s="5">
        <f t="shared" si="32"/>
        <v>0</v>
      </c>
      <c r="W51" s="20">
        <v>7</v>
      </c>
      <c r="X51" s="21"/>
      <c r="Y51" s="3">
        <f t="shared" si="39"/>
        <v>0</v>
      </c>
      <c r="Z51" s="3">
        <f t="shared" si="40"/>
        <v>0</v>
      </c>
      <c r="AA51" s="22"/>
      <c r="AC51" s="5">
        <f t="shared" si="3"/>
        <v>0</v>
      </c>
      <c r="AD51" s="25">
        <v>6</v>
      </c>
      <c r="AE51" s="25"/>
      <c r="AF51" s="3">
        <f t="shared" si="41"/>
        <v>0</v>
      </c>
      <c r="AG51" s="3">
        <f t="shared" si="42"/>
        <v>0</v>
      </c>
      <c r="AH51" s="27"/>
      <c r="AI51" s="28"/>
    </row>
    <row r="52" spans="1:35" ht="15" customHeight="1">
      <c r="A52" s="5">
        <f t="shared" si="31"/>
        <v>0</v>
      </c>
      <c r="B52" s="25">
        <v>8</v>
      </c>
      <c r="C52" s="25"/>
      <c r="D52" s="3">
        <f t="shared" si="33"/>
        <v>0</v>
      </c>
      <c r="E52" s="3">
        <f t="shared" si="34"/>
        <v>0</v>
      </c>
      <c r="F52" s="26"/>
      <c r="H52" s="5">
        <f t="shared" si="0"/>
        <v>0</v>
      </c>
      <c r="I52" s="20">
        <v>8</v>
      </c>
      <c r="J52" s="21"/>
      <c r="K52" s="3">
        <f t="shared" si="35"/>
        <v>0</v>
      </c>
      <c r="L52" s="3">
        <f t="shared" si="36"/>
        <v>0</v>
      </c>
      <c r="M52" s="22"/>
      <c r="O52" s="5">
        <f t="shared" si="1"/>
        <v>0</v>
      </c>
      <c r="P52" s="20">
        <v>8</v>
      </c>
      <c r="Q52" s="21"/>
      <c r="R52" s="3">
        <f t="shared" si="37"/>
        <v>0</v>
      </c>
      <c r="S52" s="3">
        <f t="shared" si="38"/>
        <v>0</v>
      </c>
      <c r="T52" s="22"/>
      <c r="V52" s="5">
        <f t="shared" si="32"/>
        <v>0</v>
      </c>
      <c r="W52" s="20">
        <v>8</v>
      </c>
      <c r="X52" s="21"/>
      <c r="Y52" s="3">
        <f t="shared" si="39"/>
        <v>0</v>
      </c>
      <c r="Z52" s="3">
        <f t="shared" si="40"/>
        <v>0</v>
      </c>
      <c r="AA52" s="22"/>
      <c r="AC52" s="5">
        <f t="shared" si="3"/>
        <v>0</v>
      </c>
      <c r="AD52" s="25">
        <v>7</v>
      </c>
      <c r="AE52" s="25"/>
      <c r="AF52" s="3">
        <f t="shared" si="41"/>
        <v>0</v>
      </c>
      <c r="AG52" s="3">
        <f t="shared" si="42"/>
        <v>0</v>
      </c>
      <c r="AH52" s="27"/>
      <c r="AI52" s="28"/>
    </row>
    <row r="53" spans="1:35" ht="15" customHeight="1">
      <c r="A53" s="5" t="str">
        <f t="shared" si="31"/>
        <v>Heat 6</v>
      </c>
      <c r="H53" s="5">
        <f t="shared" si="0"/>
        <v>0</v>
      </c>
      <c r="I53" s="20">
        <v>9</v>
      </c>
      <c r="J53" s="21"/>
      <c r="K53" s="3">
        <f t="shared" si="35"/>
        <v>0</v>
      </c>
      <c r="L53" s="3">
        <f t="shared" si="36"/>
        <v>0</v>
      </c>
      <c r="M53" s="22"/>
      <c r="O53" s="5">
        <f t="shared" si="1"/>
        <v>0</v>
      </c>
      <c r="P53" s="20">
        <v>9</v>
      </c>
      <c r="Q53" s="21"/>
      <c r="R53" s="3">
        <f t="shared" si="37"/>
        <v>0</v>
      </c>
      <c r="S53" s="3">
        <f t="shared" si="38"/>
        <v>0</v>
      </c>
      <c r="T53" s="22"/>
      <c r="V53" s="5">
        <f t="shared" si="32"/>
        <v>0</v>
      </c>
      <c r="W53" s="20">
        <v>9</v>
      </c>
      <c r="X53" s="21"/>
      <c r="Y53" s="3">
        <f t="shared" si="39"/>
        <v>0</v>
      </c>
      <c r="Z53" s="3">
        <f t="shared" si="40"/>
        <v>0</v>
      </c>
      <c r="AA53" s="22"/>
      <c r="AC53" s="5">
        <f t="shared" si="3"/>
        <v>0</v>
      </c>
      <c r="AD53" s="25">
        <v>8</v>
      </c>
      <c r="AE53" s="25"/>
      <c r="AF53" s="3">
        <f t="shared" si="41"/>
        <v>0</v>
      </c>
      <c r="AG53" s="3">
        <f t="shared" si="42"/>
        <v>0</v>
      </c>
      <c r="AH53" s="27"/>
      <c r="AI53" s="28"/>
    </row>
    <row r="54" spans="1:35" ht="15" customHeight="1">
      <c r="A54" s="5">
        <f t="shared" si="31"/>
        <v>0</v>
      </c>
      <c r="B54" s="107" t="s">
        <v>182</v>
      </c>
      <c r="C54" s="108" t="s">
        <v>183</v>
      </c>
      <c r="D54" s="109" t="s">
        <v>27</v>
      </c>
      <c r="E54" s="116"/>
      <c r="F54" s="119"/>
      <c r="H54" s="5">
        <f t="shared" si="0"/>
        <v>0</v>
      </c>
      <c r="I54" s="20">
        <v>10</v>
      </c>
      <c r="J54" s="21"/>
      <c r="K54" s="3">
        <f t="shared" si="35"/>
        <v>0</v>
      </c>
      <c r="L54" s="3">
        <f t="shared" si="36"/>
        <v>0</v>
      </c>
      <c r="M54" s="22"/>
      <c r="O54" s="5">
        <f t="shared" si="1"/>
        <v>0</v>
      </c>
      <c r="P54" s="20">
        <v>10</v>
      </c>
      <c r="Q54" s="21"/>
      <c r="R54" s="3">
        <f t="shared" si="37"/>
        <v>0</v>
      </c>
      <c r="S54" s="3">
        <f t="shared" si="38"/>
        <v>0</v>
      </c>
      <c r="T54" s="22"/>
      <c r="V54" s="5">
        <f t="shared" si="32"/>
        <v>0</v>
      </c>
      <c r="W54" s="20">
        <v>10</v>
      </c>
      <c r="X54" s="21"/>
      <c r="Y54" s="3">
        <f t="shared" si="39"/>
        <v>0</v>
      </c>
      <c r="Z54" s="3">
        <f t="shared" si="40"/>
        <v>0</v>
      </c>
      <c r="AA54" s="22"/>
      <c r="AC54" s="5">
        <f t="shared" si="3"/>
        <v>0</v>
      </c>
      <c r="AD54" s="25">
        <v>9</v>
      </c>
      <c r="AE54" s="18"/>
      <c r="AF54" s="3">
        <f t="shared" si="41"/>
        <v>0</v>
      </c>
      <c r="AG54" s="3">
        <f t="shared" si="42"/>
        <v>0</v>
      </c>
      <c r="AH54" s="23"/>
      <c r="AI54" s="28"/>
    </row>
    <row r="55" spans="1:35" ht="15" customHeight="1">
      <c r="A55" s="5">
        <f t="shared" si="31"/>
        <v>0</v>
      </c>
      <c r="B55" s="18">
        <v>1</v>
      </c>
      <c r="C55" s="18"/>
      <c r="D55" s="3">
        <f aca="true" t="shared" si="43" ref="D55:D62">_xlfn.IFERROR(VLOOKUP($C55,U17_Boys,2,FALSE),0)</f>
        <v>0</v>
      </c>
      <c r="E55" s="3">
        <f aca="true" t="shared" si="44" ref="E55:E62">_xlfn.IFERROR(VLOOKUP($C55,U17_Boys,3,FALSE),0)</f>
        <v>0</v>
      </c>
      <c r="F55" s="19"/>
      <c r="H55" s="5">
        <f t="shared" si="0"/>
        <v>0</v>
      </c>
      <c r="I55" s="20">
        <v>11</v>
      </c>
      <c r="J55" s="21"/>
      <c r="K55" s="3">
        <f t="shared" si="35"/>
        <v>0</v>
      </c>
      <c r="L55" s="3">
        <f t="shared" si="36"/>
        <v>0</v>
      </c>
      <c r="M55" s="22"/>
      <c r="O55" s="5">
        <f t="shared" si="1"/>
        <v>0</v>
      </c>
      <c r="P55" s="20">
        <v>11</v>
      </c>
      <c r="Q55" s="21"/>
      <c r="R55" s="3">
        <f t="shared" si="37"/>
        <v>0</v>
      </c>
      <c r="S55" s="3">
        <f t="shared" si="38"/>
        <v>0</v>
      </c>
      <c r="T55" s="22"/>
      <c r="V55" s="5">
        <f t="shared" si="32"/>
        <v>0</v>
      </c>
      <c r="W55" s="20">
        <v>11</v>
      </c>
      <c r="X55" s="21"/>
      <c r="Y55" s="3">
        <f t="shared" si="39"/>
        <v>0</v>
      </c>
      <c r="Z55" s="3">
        <f t="shared" si="40"/>
        <v>0</v>
      </c>
      <c r="AA55" s="22"/>
      <c r="AC55" s="5">
        <f t="shared" si="3"/>
        <v>0</v>
      </c>
      <c r="AD55" s="25">
        <v>10</v>
      </c>
      <c r="AE55" s="25"/>
      <c r="AF55" s="3">
        <f t="shared" si="41"/>
        <v>0</v>
      </c>
      <c r="AG55" s="3">
        <f t="shared" si="42"/>
        <v>0</v>
      </c>
      <c r="AH55" s="27"/>
      <c r="AI55" s="28"/>
    </row>
    <row r="56" spans="1:35" ht="15" customHeight="1">
      <c r="A56" s="5">
        <f t="shared" si="31"/>
        <v>0</v>
      </c>
      <c r="B56" s="25">
        <v>2</v>
      </c>
      <c r="C56" s="25"/>
      <c r="D56" s="3">
        <f t="shared" si="43"/>
        <v>0</v>
      </c>
      <c r="E56" s="3">
        <f t="shared" si="44"/>
        <v>0</v>
      </c>
      <c r="F56" s="26"/>
      <c r="H56" s="5">
        <f t="shared" si="0"/>
        <v>0</v>
      </c>
      <c r="I56" s="20">
        <v>12</v>
      </c>
      <c r="J56" s="21"/>
      <c r="K56" s="3">
        <f t="shared" si="35"/>
        <v>0</v>
      </c>
      <c r="L56" s="3">
        <f t="shared" si="36"/>
        <v>0</v>
      </c>
      <c r="M56" s="22"/>
      <c r="O56" s="5">
        <f t="shared" si="1"/>
        <v>0</v>
      </c>
      <c r="P56" s="20">
        <v>12</v>
      </c>
      <c r="Q56" s="21"/>
      <c r="R56" s="3">
        <f t="shared" si="37"/>
        <v>0</v>
      </c>
      <c r="S56" s="3">
        <f t="shared" si="38"/>
        <v>0</v>
      </c>
      <c r="T56" s="22"/>
      <c r="V56" s="5">
        <f t="shared" si="32"/>
        <v>0</v>
      </c>
      <c r="W56" s="20">
        <v>12</v>
      </c>
      <c r="X56" s="21"/>
      <c r="Y56" s="3">
        <f t="shared" si="39"/>
        <v>0</v>
      </c>
      <c r="Z56" s="3">
        <f t="shared" si="40"/>
        <v>0</v>
      </c>
      <c r="AA56" s="22"/>
      <c r="AC56" s="5">
        <f t="shared" si="3"/>
        <v>0</v>
      </c>
      <c r="AD56" s="25">
        <v>11</v>
      </c>
      <c r="AE56" s="25"/>
      <c r="AF56" s="3">
        <f t="shared" si="41"/>
        <v>0</v>
      </c>
      <c r="AG56" s="3">
        <f t="shared" si="42"/>
        <v>0</v>
      </c>
      <c r="AH56" s="27"/>
      <c r="AI56" s="28"/>
    </row>
    <row r="57" spans="1:35" ht="15" customHeight="1">
      <c r="A57" s="5">
        <f t="shared" si="31"/>
        <v>0</v>
      </c>
      <c r="B57" s="25">
        <v>3</v>
      </c>
      <c r="C57" s="25"/>
      <c r="D57" s="3">
        <f t="shared" si="43"/>
        <v>0</v>
      </c>
      <c r="E57" s="3">
        <f t="shared" si="44"/>
        <v>0</v>
      </c>
      <c r="F57" s="26"/>
      <c r="H57" s="5">
        <f t="shared" si="0"/>
        <v>0</v>
      </c>
      <c r="I57" s="20">
        <v>13</v>
      </c>
      <c r="J57" s="21"/>
      <c r="K57" s="3">
        <f t="shared" si="35"/>
        <v>0</v>
      </c>
      <c r="L57" s="3">
        <f t="shared" si="36"/>
        <v>0</v>
      </c>
      <c r="M57" s="22"/>
      <c r="O57" s="5">
        <f t="shared" si="1"/>
        <v>0</v>
      </c>
      <c r="P57" s="20">
        <v>13</v>
      </c>
      <c r="Q57" s="21"/>
      <c r="R57" s="3">
        <f t="shared" si="37"/>
        <v>0</v>
      </c>
      <c r="S57" s="3">
        <f t="shared" si="38"/>
        <v>0</v>
      </c>
      <c r="T57" s="22"/>
      <c r="V57" s="5">
        <f t="shared" si="32"/>
        <v>0</v>
      </c>
      <c r="W57" s="20">
        <v>13</v>
      </c>
      <c r="X57" s="21"/>
      <c r="Y57" s="3">
        <f t="shared" si="39"/>
        <v>0</v>
      </c>
      <c r="Z57" s="3">
        <f t="shared" si="40"/>
        <v>0</v>
      </c>
      <c r="AA57" s="22"/>
      <c r="AC57" s="5">
        <f t="shared" si="3"/>
        <v>0</v>
      </c>
      <c r="AD57" s="25">
        <v>12</v>
      </c>
      <c r="AE57" s="25"/>
      <c r="AF57" s="3">
        <f t="shared" si="41"/>
        <v>0</v>
      </c>
      <c r="AG57" s="3">
        <f t="shared" si="42"/>
        <v>0</v>
      </c>
      <c r="AH57" s="27"/>
      <c r="AI57" s="28"/>
    </row>
    <row r="58" spans="1:35" ht="15" customHeight="1">
      <c r="A58" s="5">
        <f t="shared" si="31"/>
        <v>0</v>
      </c>
      <c r="B58" s="25">
        <v>4</v>
      </c>
      <c r="C58" s="25"/>
      <c r="D58" s="3">
        <f t="shared" si="43"/>
        <v>0</v>
      </c>
      <c r="E58" s="3">
        <f t="shared" si="44"/>
        <v>0</v>
      </c>
      <c r="F58" s="26"/>
      <c r="H58" s="5">
        <f t="shared" si="0"/>
        <v>0</v>
      </c>
      <c r="I58" s="20">
        <v>14</v>
      </c>
      <c r="J58" s="21"/>
      <c r="K58" s="3">
        <f t="shared" si="35"/>
        <v>0</v>
      </c>
      <c r="L58" s="3">
        <f t="shared" si="36"/>
        <v>0</v>
      </c>
      <c r="M58" s="22"/>
      <c r="O58" s="5">
        <f t="shared" si="1"/>
        <v>0</v>
      </c>
      <c r="P58" s="20">
        <v>14</v>
      </c>
      <c r="Q58" s="21"/>
      <c r="R58" s="3">
        <f t="shared" si="37"/>
        <v>0</v>
      </c>
      <c r="S58" s="3">
        <f t="shared" si="38"/>
        <v>0</v>
      </c>
      <c r="T58" s="22"/>
      <c r="V58" s="5">
        <f t="shared" si="32"/>
        <v>0</v>
      </c>
      <c r="W58" s="20">
        <v>14</v>
      </c>
      <c r="X58" s="21"/>
      <c r="Y58" s="3">
        <f t="shared" si="39"/>
        <v>0</v>
      </c>
      <c r="Z58" s="3">
        <f t="shared" si="40"/>
        <v>0</v>
      </c>
      <c r="AA58" s="22"/>
      <c r="AC58" s="5">
        <f t="shared" si="3"/>
        <v>0</v>
      </c>
      <c r="AE58" s="31"/>
      <c r="AF58" s="31"/>
      <c r="AG58" s="31"/>
      <c r="AH58" s="30"/>
      <c r="AI58" s="11"/>
    </row>
    <row r="59" spans="1:35" ht="15" customHeight="1">
      <c r="A59" s="5">
        <f t="shared" si="31"/>
        <v>0</v>
      </c>
      <c r="B59" s="25">
        <v>5</v>
      </c>
      <c r="C59" s="25"/>
      <c r="D59" s="3">
        <f t="shared" si="43"/>
        <v>0</v>
      </c>
      <c r="E59" s="3">
        <f t="shared" si="44"/>
        <v>0</v>
      </c>
      <c r="F59" s="26"/>
      <c r="H59" s="5">
        <f t="shared" si="0"/>
        <v>0</v>
      </c>
      <c r="I59" s="20">
        <v>15</v>
      </c>
      <c r="J59" s="21"/>
      <c r="K59" s="3">
        <f t="shared" si="35"/>
        <v>0</v>
      </c>
      <c r="L59" s="3">
        <f t="shared" si="36"/>
        <v>0</v>
      </c>
      <c r="M59" s="22"/>
      <c r="O59" s="5">
        <f t="shared" si="1"/>
        <v>0</v>
      </c>
      <c r="P59" s="20">
        <v>15</v>
      </c>
      <c r="Q59" s="21"/>
      <c r="R59" s="3">
        <f t="shared" si="37"/>
        <v>0</v>
      </c>
      <c r="S59" s="3">
        <f t="shared" si="38"/>
        <v>0</v>
      </c>
      <c r="T59" s="22"/>
      <c r="V59" s="5">
        <f t="shared" si="32"/>
        <v>0</v>
      </c>
      <c r="W59" s="20">
        <v>15</v>
      </c>
      <c r="X59" s="21"/>
      <c r="Y59" s="3">
        <f t="shared" si="39"/>
        <v>0</v>
      </c>
      <c r="Z59" s="3">
        <f t="shared" si="40"/>
        <v>0</v>
      </c>
      <c r="AA59" s="22"/>
      <c r="AC59" s="5" t="str">
        <f t="shared" si="3"/>
        <v>Heat 5</v>
      </c>
      <c r="AD59" s="111" t="s">
        <v>182</v>
      </c>
      <c r="AE59" s="109" t="s">
        <v>184</v>
      </c>
      <c r="AF59" s="109" t="s">
        <v>25</v>
      </c>
      <c r="AG59" s="116"/>
      <c r="AH59" s="117"/>
      <c r="AI59" s="118"/>
    </row>
    <row r="60" spans="1:35" ht="15" customHeight="1">
      <c r="A60" s="5">
        <f t="shared" si="31"/>
        <v>0</v>
      </c>
      <c r="B60" s="25">
        <v>6</v>
      </c>
      <c r="C60" s="25"/>
      <c r="D60" s="3">
        <f t="shared" si="43"/>
        <v>0</v>
      </c>
      <c r="E60" s="3">
        <f t="shared" si="44"/>
        <v>0</v>
      </c>
      <c r="F60" s="26"/>
      <c r="H60" s="5">
        <f t="shared" si="0"/>
        <v>0</v>
      </c>
      <c r="I60" s="20">
        <v>16</v>
      </c>
      <c r="J60" s="21"/>
      <c r="K60" s="3">
        <f t="shared" si="35"/>
        <v>0</v>
      </c>
      <c r="L60" s="3">
        <f t="shared" si="36"/>
        <v>0</v>
      </c>
      <c r="M60" s="22"/>
      <c r="O60" s="5">
        <f t="shared" si="1"/>
        <v>0</v>
      </c>
      <c r="P60" s="20">
        <v>16</v>
      </c>
      <c r="Q60" s="21"/>
      <c r="R60" s="3">
        <f t="shared" si="37"/>
        <v>0</v>
      </c>
      <c r="S60" s="3">
        <f t="shared" si="38"/>
        <v>0</v>
      </c>
      <c r="T60" s="22"/>
      <c r="V60" s="5">
        <f t="shared" si="32"/>
        <v>0</v>
      </c>
      <c r="W60" s="20">
        <v>16</v>
      </c>
      <c r="X60" s="21"/>
      <c r="Y60" s="3">
        <f t="shared" si="39"/>
        <v>0</v>
      </c>
      <c r="Z60" s="3">
        <f t="shared" si="40"/>
        <v>0</v>
      </c>
      <c r="AA60" s="22"/>
      <c r="AC60" s="5">
        <f t="shared" si="3"/>
        <v>0</v>
      </c>
      <c r="AD60" s="18">
        <v>1</v>
      </c>
      <c r="AE60" s="18"/>
      <c r="AF60" s="3">
        <f aca="true" t="shared" si="45" ref="AF60:AF71">_xlfn.IFERROR(VLOOKUP($AE60,U17_Boys,2,FALSE),0)</f>
        <v>0</v>
      </c>
      <c r="AG60" s="3">
        <f aca="true" t="shared" si="46" ref="AG60:AG71">_xlfn.IFERROR(VLOOKUP($AE60,U17_Boys,3,FALSE),0)</f>
        <v>0</v>
      </c>
      <c r="AH60" s="23"/>
      <c r="AI60" s="28"/>
    </row>
    <row r="61" spans="1:35" ht="15" customHeight="1">
      <c r="A61" s="5">
        <f t="shared" si="31"/>
        <v>0</v>
      </c>
      <c r="B61" s="25">
        <v>7</v>
      </c>
      <c r="C61" s="25"/>
      <c r="D61" s="3">
        <f t="shared" si="43"/>
        <v>0</v>
      </c>
      <c r="E61" s="3">
        <f t="shared" si="44"/>
        <v>0</v>
      </c>
      <c r="F61" s="26"/>
      <c r="H61" s="5">
        <f t="shared" si="0"/>
        <v>0</v>
      </c>
      <c r="I61" s="5"/>
      <c r="L61" s="31"/>
      <c r="M61" s="30"/>
      <c r="O61" s="5">
        <f t="shared" si="1"/>
        <v>0</v>
      </c>
      <c r="P61" s="34"/>
      <c r="Q61" s="30"/>
      <c r="R61" s="31"/>
      <c r="S61" s="31"/>
      <c r="T61" s="11"/>
      <c r="V61" s="5">
        <f t="shared" si="32"/>
        <v>0</v>
      </c>
      <c r="W61" s="34"/>
      <c r="X61" s="30"/>
      <c r="Y61" s="31"/>
      <c r="Z61" s="31"/>
      <c r="AA61" s="11"/>
      <c r="AC61" s="5">
        <f t="shared" si="3"/>
        <v>0</v>
      </c>
      <c r="AD61" s="25">
        <v>2</v>
      </c>
      <c r="AE61" s="25"/>
      <c r="AF61" s="3">
        <f t="shared" si="45"/>
        <v>0</v>
      </c>
      <c r="AG61" s="3">
        <f t="shared" si="46"/>
        <v>0</v>
      </c>
      <c r="AH61" s="27"/>
      <c r="AI61" s="28"/>
    </row>
    <row r="62" spans="1:35" ht="15" customHeight="1">
      <c r="A62" s="5">
        <f t="shared" si="31"/>
        <v>0</v>
      </c>
      <c r="B62" s="25">
        <v>8</v>
      </c>
      <c r="C62" s="25"/>
      <c r="D62" s="3">
        <f t="shared" si="43"/>
        <v>0</v>
      </c>
      <c r="E62" s="3">
        <f t="shared" si="44"/>
        <v>0</v>
      </c>
      <c r="F62" s="26"/>
      <c r="H62" s="5" t="str">
        <f t="shared" si="0"/>
        <v>Pool 2</v>
      </c>
      <c r="I62" s="107" t="s">
        <v>182</v>
      </c>
      <c r="J62" s="108" t="s">
        <v>15</v>
      </c>
      <c r="K62" s="107" t="s">
        <v>26</v>
      </c>
      <c r="L62" s="108" t="s">
        <v>22</v>
      </c>
      <c r="M62" s="119"/>
      <c r="O62" s="5" t="str">
        <f t="shared" si="1"/>
        <v>Pool 2</v>
      </c>
      <c r="P62" s="107" t="s">
        <v>182</v>
      </c>
      <c r="Q62" s="108" t="s">
        <v>18</v>
      </c>
      <c r="R62" s="107" t="s">
        <v>26</v>
      </c>
      <c r="S62" s="108" t="s">
        <v>22</v>
      </c>
      <c r="T62" s="110"/>
      <c r="U62" s="104"/>
      <c r="V62" s="104" t="str">
        <f t="shared" si="32"/>
        <v>Pool 2</v>
      </c>
      <c r="W62" s="107" t="s">
        <v>182</v>
      </c>
      <c r="X62" s="108" t="s">
        <v>19</v>
      </c>
      <c r="Y62" s="107" t="s">
        <v>26</v>
      </c>
      <c r="Z62" s="108" t="s">
        <v>22</v>
      </c>
      <c r="AA62" s="110"/>
      <c r="AC62" s="5">
        <f t="shared" si="3"/>
        <v>0</v>
      </c>
      <c r="AD62" s="25">
        <v>3</v>
      </c>
      <c r="AE62" s="25"/>
      <c r="AF62" s="3">
        <f t="shared" si="45"/>
        <v>0</v>
      </c>
      <c r="AG62" s="3">
        <f t="shared" si="46"/>
        <v>0</v>
      </c>
      <c r="AH62" s="27"/>
      <c r="AI62" s="28"/>
    </row>
    <row r="63" spans="1:35" ht="15" customHeight="1">
      <c r="A63" s="5" t="str">
        <f t="shared" si="31"/>
        <v>Heat 7</v>
      </c>
      <c r="H63" s="5">
        <f t="shared" si="0"/>
        <v>0</v>
      </c>
      <c r="I63" s="20">
        <v>1</v>
      </c>
      <c r="J63" s="21"/>
      <c r="K63" s="3">
        <f aca="true" t="shared" si="47" ref="K63:K78">_xlfn.IFERROR(VLOOKUP($J63,U17_Boys,2,FALSE),0)</f>
        <v>0</v>
      </c>
      <c r="L63" s="3">
        <f aca="true" t="shared" si="48" ref="L63:L78">_xlfn.IFERROR(VLOOKUP($J63,U17_Boys,3,FALSE),0)</f>
        <v>0</v>
      </c>
      <c r="M63" s="22"/>
      <c r="O63" s="5">
        <f t="shared" si="1"/>
        <v>0</v>
      </c>
      <c r="P63" s="20">
        <v>1</v>
      </c>
      <c r="Q63" s="21"/>
      <c r="R63" s="3">
        <f aca="true" t="shared" si="49" ref="R63:R78">_xlfn.IFERROR(VLOOKUP($Q63,U17_Boys,2,FALSE),0)</f>
        <v>0</v>
      </c>
      <c r="S63" s="3">
        <f aca="true" t="shared" si="50" ref="S63:S78">_xlfn.IFERROR(VLOOKUP($Q63,U17_Boys,3,FALSE),0)</f>
        <v>0</v>
      </c>
      <c r="T63" s="22"/>
      <c r="V63" s="5">
        <f t="shared" si="32"/>
        <v>0</v>
      </c>
      <c r="W63" s="20">
        <v>1</v>
      </c>
      <c r="X63" s="21"/>
      <c r="Y63" s="3">
        <f aca="true" t="shared" si="51" ref="Y63:Y78">_xlfn.IFERROR(VLOOKUP($X63,U17_Boys,2,FALSE),0)</f>
        <v>0</v>
      </c>
      <c r="Z63" s="3">
        <f aca="true" t="shared" si="52" ref="Z63:Z78">_xlfn.IFERROR(VLOOKUP($X63,U17_Boys,3,FALSE),0)</f>
        <v>0</v>
      </c>
      <c r="AA63" s="22"/>
      <c r="AC63" s="5">
        <f t="shared" si="3"/>
        <v>0</v>
      </c>
      <c r="AD63" s="25">
        <v>4</v>
      </c>
      <c r="AE63" s="25"/>
      <c r="AF63" s="3">
        <f t="shared" si="45"/>
        <v>0</v>
      </c>
      <c r="AG63" s="3">
        <f t="shared" si="46"/>
        <v>0</v>
      </c>
      <c r="AH63" s="27"/>
      <c r="AI63" s="28"/>
    </row>
    <row r="64" spans="1:35" ht="15" customHeight="1">
      <c r="A64" s="5">
        <f t="shared" si="31"/>
        <v>0</v>
      </c>
      <c r="B64" s="107" t="s">
        <v>182</v>
      </c>
      <c r="C64" s="108" t="s">
        <v>183</v>
      </c>
      <c r="D64" s="109" t="s">
        <v>28</v>
      </c>
      <c r="E64" s="116"/>
      <c r="F64" s="119"/>
      <c r="H64" s="5">
        <f t="shared" si="0"/>
        <v>0</v>
      </c>
      <c r="I64" s="20">
        <v>2</v>
      </c>
      <c r="J64" s="21"/>
      <c r="K64" s="3">
        <f t="shared" si="47"/>
        <v>0</v>
      </c>
      <c r="L64" s="3">
        <f t="shared" si="48"/>
        <v>0</v>
      </c>
      <c r="M64" s="22"/>
      <c r="O64" s="5">
        <f t="shared" si="1"/>
        <v>0</v>
      </c>
      <c r="P64" s="20">
        <v>2</v>
      </c>
      <c r="Q64" s="21"/>
      <c r="R64" s="3">
        <f t="shared" si="49"/>
        <v>0</v>
      </c>
      <c r="S64" s="3">
        <f t="shared" si="50"/>
        <v>0</v>
      </c>
      <c r="T64" s="22"/>
      <c r="V64" s="5">
        <f t="shared" si="32"/>
        <v>0</v>
      </c>
      <c r="W64" s="20">
        <v>2</v>
      </c>
      <c r="X64" s="21"/>
      <c r="Y64" s="3">
        <f t="shared" si="51"/>
        <v>0</v>
      </c>
      <c r="Z64" s="3">
        <f t="shared" si="52"/>
        <v>0</v>
      </c>
      <c r="AA64" s="22"/>
      <c r="AC64" s="5">
        <f t="shared" si="3"/>
        <v>0</v>
      </c>
      <c r="AD64" s="25">
        <v>5</v>
      </c>
      <c r="AE64" s="25"/>
      <c r="AF64" s="3">
        <f t="shared" si="45"/>
        <v>0</v>
      </c>
      <c r="AG64" s="3">
        <f t="shared" si="46"/>
        <v>0</v>
      </c>
      <c r="AH64" s="27"/>
      <c r="AI64" s="28"/>
    </row>
    <row r="65" spans="1:35" ht="15" customHeight="1">
      <c r="A65" s="5">
        <f t="shared" si="31"/>
        <v>0</v>
      </c>
      <c r="B65" s="18">
        <v>1</v>
      </c>
      <c r="C65" s="18"/>
      <c r="D65" s="3">
        <f aca="true" t="shared" si="53" ref="D65:D72">_xlfn.IFERROR(VLOOKUP($C65,U17_Boys,2,FALSE),0)</f>
        <v>0</v>
      </c>
      <c r="E65" s="3">
        <f aca="true" t="shared" si="54" ref="E65:E72">_xlfn.IFERROR(VLOOKUP($C65,U17_Boys,3,FALSE),0)</f>
        <v>0</v>
      </c>
      <c r="F65" s="19"/>
      <c r="H65" s="5">
        <f t="shared" si="0"/>
        <v>0</v>
      </c>
      <c r="I65" s="20">
        <v>3</v>
      </c>
      <c r="J65" s="21"/>
      <c r="K65" s="3">
        <f t="shared" si="47"/>
        <v>0</v>
      </c>
      <c r="L65" s="3">
        <f t="shared" si="48"/>
        <v>0</v>
      </c>
      <c r="M65" s="22"/>
      <c r="O65" s="5">
        <f t="shared" si="1"/>
        <v>0</v>
      </c>
      <c r="P65" s="20">
        <v>3</v>
      </c>
      <c r="Q65" s="21"/>
      <c r="R65" s="3">
        <f t="shared" si="49"/>
        <v>0</v>
      </c>
      <c r="S65" s="3">
        <f t="shared" si="50"/>
        <v>0</v>
      </c>
      <c r="T65" s="22"/>
      <c r="V65" s="5">
        <f t="shared" si="32"/>
        <v>0</v>
      </c>
      <c r="W65" s="20">
        <v>3</v>
      </c>
      <c r="X65" s="21"/>
      <c r="Y65" s="3">
        <f t="shared" si="51"/>
        <v>0</v>
      </c>
      <c r="Z65" s="3">
        <f t="shared" si="52"/>
        <v>0</v>
      </c>
      <c r="AA65" s="22"/>
      <c r="AC65" s="5">
        <f t="shared" si="3"/>
        <v>0</v>
      </c>
      <c r="AD65" s="25">
        <v>6</v>
      </c>
      <c r="AE65" s="25"/>
      <c r="AF65" s="3">
        <f t="shared" si="45"/>
        <v>0</v>
      </c>
      <c r="AG65" s="3">
        <f t="shared" si="46"/>
        <v>0</v>
      </c>
      <c r="AH65" s="27"/>
      <c r="AI65" s="28"/>
    </row>
    <row r="66" spans="1:35" ht="15" customHeight="1">
      <c r="A66" s="5">
        <f t="shared" si="31"/>
        <v>0</v>
      </c>
      <c r="B66" s="25">
        <v>2</v>
      </c>
      <c r="C66" s="25"/>
      <c r="D66" s="3">
        <f t="shared" si="53"/>
        <v>0</v>
      </c>
      <c r="E66" s="3">
        <f t="shared" si="54"/>
        <v>0</v>
      </c>
      <c r="F66" s="26"/>
      <c r="H66" s="5">
        <f t="shared" si="0"/>
        <v>0</v>
      </c>
      <c r="I66" s="20">
        <v>4</v>
      </c>
      <c r="J66" s="21"/>
      <c r="K66" s="3">
        <f t="shared" si="47"/>
        <v>0</v>
      </c>
      <c r="L66" s="3">
        <f t="shared" si="48"/>
        <v>0</v>
      </c>
      <c r="M66" s="22"/>
      <c r="O66" s="5">
        <f t="shared" si="1"/>
        <v>0</v>
      </c>
      <c r="P66" s="20">
        <v>4</v>
      </c>
      <c r="Q66" s="21"/>
      <c r="R66" s="3">
        <f t="shared" si="49"/>
        <v>0</v>
      </c>
      <c r="S66" s="3">
        <f t="shared" si="50"/>
        <v>0</v>
      </c>
      <c r="T66" s="22"/>
      <c r="V66" s="5">
        <f t="shared" si="32"/>
        <v>0</v>
      </c>
      <c r="W66" s="20">
        <v>4</v>
      </c>
      <c r="X66" s="21"/>
      <c r="Y66" s="3">
        <f t="shared" si="51"/>
        <v>0</v>
      </c>
      <c r="Z66" s="3">
        <f t="shared" si="52"/>
        <v>0</v>
      </c>
      <c r="AA66" s="22"/>
      <c r="AC66" s="5">
        <f t="shared" si="3"/>
        <v>0</v>
      </c>
      <c r="AD66" s="25">
        <v>7</v>
      </c>
      <c r="AE66" s="25"/>
      <c r="AF66" s="3">
        <f t="shared" si="45"/>
        <v>0</v>
      </c>
      <c r="AG66" s="3">
        <f t="shared" si="46"/>
        <v>0</v>
      </c>
      <c r="AH66" s="27"/>
      <c r="AI66" s="28"/>
    </row>
    <row r="67" spans="1:35" ht="15" customHeight="1">
      <c r="A67" s="5">
        <f t="shared" si="31"/>
        <v>0</v>
      </c>
      <c r="B67" s="25">
        <v>3</v>
      </c>
      <c r="C67" s="25"/>
      <c r="D67" s="3">
        <f t="shared" si="53"/>
        <v>0</v>
      </c>
      <c r="E67" s="3">
        <f t="shared" si="54"/>
        <v>0</v>
      </c>
      <c r="F67" s="26"/>
      <c r="H67" s="5">
        <f aca="true" t="shared" si="55" ref="H67:H78">K67</f>
        <v>0</v>
      </c>
      <c r="I67" s="20">
        <v>5</v>
      </c>
      <c r="J67" s="21"/>
      <c r="K67" s="3">
        <f t="shared" si="47"/>
        <v>0</v>
      </c>
      <c r="L67" s="3">
        <f t="shared" si="48"/>
        <v>0</v>
      </c>
      <c r="M67" s="22"/>
      <c r="O67" s="5">
        <f aca="true" t="shared" si="56" ref="O67:O78">R67</f>
        <v>0</v>
      </c>
      <c r="P67" s="20">
        <v>5</v>
      </c>
      <c r="Q67" s="21"/>
      <c r="R67" s="3">
        <f t="shared" si="49"/>
        <v>0</v>
      </c>
      <c r="S67" s="3">
        <f t="shared" si="50"/>
        <v>0</v>
      </c>
      <c r="T67" s="22"/>
      <c r="V67" s="5">
        <f t="shared" si="32"/>
        <v>0</v>
      </c>
      <c r="W67" s="20">
        <v>5</v>
      </c>
      <c r="X67" s="21"/>
      <c r="Y67" s="3">
        <f t="shared" si="51"/>
        <v>0</v>
      </c>
      <c r="Z67" s="3">
        <f t="shared" si="52"/>
        <v>0</v>
      </c>
      <c r="AA67" s="22"/>
      <c r="AC67" s="5">
        <f>AF67</f>
        <v>0</v>
      </c>
      <c r="AD67" s="25">
        <v>8</v>
      </c>
      <c r="AE67" s="25"/>
      <c r="AF67" s="3">
        <f t="shared" si="45"/>
        <v>0</v>
      </c>
      <c r="AG67" s="3">
        <f t="shared" si="46"/>
        <v>0</v>
      </c>
      <c r="AH67" s="27"/>
      <c r="AI67" s="28"/>
    </row>
    <row r="68" spans="1:35" ht="15" customHeight="1">
      <c r="A68" s="5">
        <f t="shared" si="31"/>
        <v>0</v>
      </c>
      <c r="B68" s="25">
        <v>4</v>
      </c>
      <c r="C68" s="25"/>
      <c r="D68" s="3">
        <f t="shared" si="53"/>
        <v>0</v>
      </c>
      <c r="E68" s="3">
        <f t="shared" si="54"/>
        <v>0</v>
      </c>
      <c r="F68" s="26"/>
      <c r="H68" s="5">
        <f t="shared" si="55"/>
        <v>0</v>
      </c>
      <c r="I68" s="20">
        <v>6</v>
      </c>
      <c r="J68" s="21"/>
      <c r="K68" s="3">
        <f t="shared" si="47"/>
        <v>0</v>
      </c>
      <c r="L68" s="3">
        <f t="shared" si="48"/>
        <v>0</v>
      </c>
      <c r="M68" s="22"/>
      <c r="O68" s="5">
        <f t="shared" si="56"/>
        <v>0</v>
      </c>
      <c r="P68" s="20">
        <v>6</v>
      </c>
      <c r="Q68" s="21"/>
      <c r="R68" s="3">
        <f t="shared" si="49"/>
        <v>0</v>
      </c>
      <c r="S68" s="3">
        <f t="shared" si="50"/>
        <v>0</v>
      </c>
      <c r="T68" s="22"/>
      <c r="V68" s="5">
        <f t="shared" si="32"/>
        <v>0</v>
      </c>
      <c r="W68" s="20">
        <v>6</v>
      </c>
      <c r="X68" s="21"/>
      <c r="Y68" s="3">
        <f t="shared" si="51"/>
        <v>0</v>
      </c>
      <c r="Z68" s="3">
        <f t="shared" si="52"/>
        <v>0</v>
      </c>
      <c r="AA68" s="22"/>
      <c r="AC68" s="5">
        <f>AF68</f>
        <v>0</v>
      </c>
      <c r="AD68" s="25">
        <v>9</v>
      </c>
      <c r="AE68" s="18"/>
      <c r="AF68" s="3">
        <f t="shared" si="45"/>
        <v>0</v>
      </c>
      <c r="AG68" s="3">
        <f t="shared" si="46"/>
        <v>0</v>
      </c>
      <c r="AH68" s="23"/>
      <c r="AI68" s="28"/>
    </row>
    <row r="69" spans="1:35" ht="15" customHeight="1">
      <c r="A69" s="5">
        <f t="shared" si="31"/>
        <v>0</v>
      </c>
      <c r="B69" s="25">
        <v>5</v>
      </c>
      <c r="C69" s="25"/>
      <c r="D69" s="3">
        <f t="shared" si="53"/>
        <v>0</v>
      </c>
      <c r="E69" s="3">
        <f t="shared" si="54"/>
        <v>0</v>
      </c>
      <c r="F69" s="26"/>
      <c r="H69" s="5">
        <f t="shared" si="55"/>
        <v>0</v>
      </c>
      <c r="I69" s="20">
        <v>7</v>
      </c>
      <c r="J69" s="21"/>
      <c r="K69" s="3">
        <f t="shared" si="47"/>
        <v>0</v>
      </c>
      <c r="L69" s="3">
        <f t="shared" si="48"/>
        <v>0</v>
      </c>
      <c r="M69" s="22"/>
      <c r="O69" s="5">
        <f t="shared" si="56"/>
        <v>0</v>
      </c>
      <c r="P69" s="20">
        <v>7</v>
      </c>
      <c r="Q69" s="21"/>
      <c r="R69" s="3">
        <f t="shared" si="49"/>
        <v>0</v>
      </c>
      <c r="S69" s="3">
        <f t="shared" si="50"/>
        <v>0</v>
      </c>
      <c r="T69" s="22"/>
      <c r="V69" s="5">
        <f t="shared" si="32"/>
        <v>0</v>
      </c>
      <c r="W69" s="20">
        <v>7</v>
      </c>
      <c r="X69" s="21"/>
      <c r="Y69" s="3">
        <f t="shared" si="51"/>
        <v>0</v>
      </c>
      <c r="Z69" s="3">
        <f t="shared" si="52"/>
        <v>0</v>
      </c>
      <c r="AA69" s="22"/>
      <c r="AC69" s="5">
        <f>AF69</f>
        <v>0</v>
      </c>
      <c r="AD69" s="25">
        <v>10</v>
      </c>
      <c r="AE69" s="25"/>
      <c r="AF69" s="3">
        <f t="shared" si="45"/>
        <v>0</v>
      </c>
      <c r="AG69" s="3">
        <f t="shared" si="46"/>
        <v>0</v>
      </c>
      <c r="AH69" s="27"/>
      <c r="AI69" s="28"/>
    </row>
    <row r="70" spans="1:35" ht="15" customHeight="1">
      <c r="A70" s="5">
        <f t="shared" si="31"/>
        <v>0</v>
      </c>
      <c r="B70" s="25">
        <v>6</v>
      </c>
      <c r="C70" s="25"/>
      <c r="D70" s="3">
        <f t="shared" si="53"/>
        <v>0</v>
      </c>
      <c r="E70" s="3">
        <f t="shared" si="54"/>
        <v>0</v>
      </c>
      <c r="F70" s="26"/>
      <c r="H70" s="5">
        <f t="shared" si="55"/>
        <v>0</v>
      </c>
      <c r="I70" s="20">
        <v>8</v>
      </c>
      <c r="J70" s="21"/>
      <c r="K70" s="3">
        <f t="shared" si="47"/>
        <v>0</v>
      </c>
      <c r="L70" s="3">
        <f t="shared" si="48"/>
        <v>0</v>
      </c>
      <c r="M70" s="22"/>
      <c r="O70" s="5">
        <f t="shared" si="56"/>
        <v>0</v>
      </c>
      <c r="P70" s="20">
        <v>8</v>
      </c>
      <c r="Q70" s="21"/>
      <c r="R70" s="3">
        <f t="shared" si="49"/>
        <v>0</v>
      </c>
      <c r="S70" s="3">
        <f t="shared" si="50"/>
        <v>0</v>
      </c>
      <c r="T70" s="22"/>
      <c r="V70" s="5">
        <f t="shared" si="32"/>
        <v>0</v>
      </c>
      <c r="W70" s="20">
        <v>8</v>
      </c>
      <c r="X70" s="21"/>
      <c r="Y70" s="3">
        <f t="shared" si="51"/>
        <v>0</v>
      </c>
      <c r="Z70" s="3">
        <f t="shared" si="52"/>
        <v>0</v>
      </c>
      <c r="AA70" s="22"/>
      <c r="AC70" s="5">
        <f>AF70</f>
        <v>0</v>
      </c>
      <c r="AD70" s="25">
        <v>11</v>
      </c>
      <c r="AE70" s="25"/>
      <c r="AF70" s="3">
        <f t="shared" si="45"/>
        <v>0</v>
      </c>
      <c r="AG70" s="3">
        <f t="shared" si="46"/>
        <v>0</v>
      </c>
      <c r="AH70" s="27"/>
      <c r="AI70" s="28"/>
    </row>
    <row r="71" spans="1:35" ht="15" customHeight="1">
      <c r="A71" s="5">
        <f t="shared" si="31"/>
        <v>0</v>
      </c>
      <c r="B71" s="25">
        <v>7</v>
      </c>
      <c r="C71" s="25"/>
      <c r="D71" s="3">
        <f t="shared" si="53"/>
        <v>0</v>
      </c>
      <c r="E71" s="3">
        <f t="shared" si="54"/>
        <v>0</v>
      </c>
      <c r="F71" s="26"/>
      <c r="H71" s="5">
        <f t="shared" si="55"/>
        <v>0</v>
      </c>
      <c r="I71" s="20">
        <v>9</v>
      </c>
      <c r="J71" s="21"/>
      <c r="K71" s="3">
        <f t="shared" si="47"/>
        <v>0</v>
      </c>
      <c r="L71" s="3">
        <f t="shared" si="48"/>
        <v>0</v>
      </c>
      <c r="M71" s="22"/>
      <c r="O71" s="5">
        <f t="shared" si="56"/>
        <v>0</v>
      </c>
      <c r="P71" s="20">
        <v>9</v>
      </c>
      <c r="Q71" s="21"/>
      <c r="R71" s="3">
        <f t="shared" si="49"/>
        <v>0</v>
      </c>
      <c r="S71" s="3">
        <f t="shared" si="50"/>
        <v>0</v>
      </c>
      <c r="T71" s="22"/>
      <c r="V71" s="5">
        <f t="shared" si="32"/>
        <v>0</v>
      </c>
      <c r="W71" s="20">
        <v>9</v>
      </c>
      <c r="X71" s="21"/>
      <c r="Y71" s="3">
        <f t="shared" si="51"/>
        <v>0</v>
      </c>
      <c r="Z71" s="3">
        <f t="shared" si="52"/>
        <v>0</v>
      </c>
      <c r="AA71" s="22"/>
      <c r="AC71" s="5">
        <f>AF71</f>
        <v>0</v>
      </c>
      <c r="AD71" s="25">
        <v>12</v>
      </c>
      <c r="AE71" s="25"/>
      <c r="AF71" s="3">
        <f t="shared" si="45"/>
        <v>0</v>
      </c>
      <c r="AG71" s="3">
        <f t="shared" si="46"/>
        <v>0</v>
      </c>
      <c r="AH71" s="27"/>
      <c r="AI71" s="28"/>
    </row>
    <row r="72" spans="1:27" ht="15" customHeight="1">
      <c r="A72" s="5">
        <f t="shared" si="31"/>
        <v>0</v>
      </c>
      <c r="B72" s="25">
        <v>8</v>
      </c>
      <c r="C72" s="25"/>
      <c r="D72" s="3">
        <f t="shared" si="53"/>
        <v>0</v>
      </c>
      <c r="E72" s="3">
        <f t="shared" si="54"/>
        <v>0</v>
      </c>
      <c r="F72" s="26"/>
      <c r="H72" s="5">
        <f t="shared" si="55"/>
        <v>0</v>
      </c>
      <c r="I72" s="20">
        <v>10</v>
      </c>
      <c r="J72" s="21"/>
      <c r="K72" s="3">
        <f t="shared" si="47"/>
        <v>0</v>
      </c>
      <c r="L72" s="3">
        <f t="shared" si="48"/>
        <v>0</v>
      </c>
      <c r="M72" s="22"/>
      <c r="O72" s="5">
        <f t="shared" si="56"/>
        <v>0</v>
      </c>
      <c r="P72" s="20">
        <v>10</v>
      </c>
      <c r="Q72" s="21"/>
      <c r="R72" s="3">
        <f t="shared" si="49"/>
        <v>0</v>
      </c>
      <c r="S72" s="3">
        <f t="shared" si="50"/>
        <v>0</v>
      </c>
      <c r="T72" s="22"/>
      <c r="V72" s="5">
        <f t="shared" si="32"/>
        <v>0</v>
      </c>
      <c r="W72" s="20">
        <v>10</v>
      </c>
      <c r="X72" s="21"/>
      <c r="Y72" s="3">
        <f t="shared" si="51"/>
        <v>0</v>
      </c>
      <c r="Z72" s="3">
        <f t="shared" si="52"/>
        <v>0</v>
      </c>
      <c r="AA72" s="22"/>
    </row>
    <row r="73" spans="1:27" ht="15" customHeight="1">
      <c r="A73" s="5" t="str">
        <f t="shared" si="31"/>
        <v>Heat 8</v>
      </c>
      <c r="H73" s="5">
        <f t="shared" si="55"/>
        <v>0</v>
      </c>
      <c r="I73" s="20">
        <v>11</v>
      </c>
      <c r="J73" s="21"/>
      <c r="K73" s="3">
        <f t="shared" si="47"/>
        <v>0</v>
      </c>
      <c r="L73" s="3">
        <f t="shared" si="48"/>
        <v>0</v>
      </c>
      <c r="M73" s="22"/>
      <c r="O73" s="5">
        <f t="shared" si="56"/>
        <v>0</v>
      </c>
      <c r="P73" s="20">
        <v>11</v>
      </c>
      <c r="Q73" s="21"/>
      <c r="R73" s="3">
        <f t="shared" si="49"/>
        <v>0</v>
      </c>
      <c r="S73" s="3">
        <f t="shared" si="50"/>
        <v>0</v>
      </c>
      <c r="T73" s="22"/>
      <c r="V73" s="5">
        <f t="shared" si="32"/>
        <v>0</v>
      </c>
      <c r="W73" s="20">
        <v>11</v>
      </c>
      <c r="X73" s="21"/>
      <c r="Y73" s="3">
        <f t="shared" si="51"/>
        <v>0</v>
      </c>
      <c r="Z73" s="3">
        <f t="shared" si="52"/>
        <v>0</v>
      </c>
      <c r="AA73" s="22"/>
    </row>
    <row r="74" spans="1:27" ht="15" customHeight="1">
      <c r="A74" s="5">
        <f t="shared" si="31"/>
        <v>0</v>
      </c>
      <c r="B74" s="107" t="s">
        <v>182</v>
      </c>
      <c r="C74" s="108" t="s">
        <v>183</v>
      </c>
      <c r="D74" s="109" t="s">
        <v>29</v>
      </c>
      <c r="E74" s="116"/>
      <c r="F74" s="119"/>
      <c r="H74" s="5">
        <f t="shared" si="55"/>
        <v>0</v>
      </c>
      <c r="I74" s="20">
        <v>12</v>
      </c>
      <c r="J74" s="21"/>
      <c r="K74" s="3">
        <f t="shared" si="47"/>
        <v>0</v>
      </c>
      <c r="L74" s="3">
        <f t="shared" si="48"/>
        <v>0</v>
      </c>
      <c r="M74" s="22"/>
      <c r="O74" s="5">
        <f t="shared" si="56"/>
        <v>0</v>
      </c>
      <c r="P74" s="20">
        <v>12</v>
      </c>
      <c r="Q74" s="21"/>
      <c r="R74" s="3">
        <f t="shared" si="49"/>
        <v>0</v>
      </c>
      <c r="S74" s="3">
        <f t="shared" si="50"/>
        <v>0</v>
      </c>
      <c r="T74" s="22"/>
      <c r="V74" s="5">
        <f t="shared" si="32"/>
        <v>0</v>
      </c>
      <c r="W74" s="20">
        <v>12</v>
      </c>
      <c r="X74" s="21"/>
      <c r="Y74" s="3">
        <f t="shared" si="51"/>
        <v>0</v>
      </c>
      <c r="Z74" s="3">
        <f t="shared" si="52"/>
        <v>0</v>
      </c>
      <c r="AA74" s="22"/>
    </row>
    <row r="75" spans="1:27" ht="15" customHeight="1">
      <c r="A75" s="5">
        <f t="shared" si="31"/>
        <v>0</v>
      </c>
      <c r="B75" s="18">
        <v>1</v>
      </c>
      <c r="C75" s="18"/>
      <c r="D75" s="3">
        <f aca="true" t="shared" si="57" ref="D75:D82">_xlfn.IFERROR(VLOOKUP($C75,U17_Boys,2,FALSE),0)</f>
        <v>0</v>
      </c>
      <c r="E75" s="3">
        <f aca="true" t="shared" si="58" ref="E75:E82">_xlfn.IFERROR(VLOOKUP($C75,U17_Boys,3,FALSE),0)</f>
        <v>0</v>
      </c>
      <c r="F75" s="19"/>
      <c r="H75" s="5">
        <f t="shared" si="55"/>
        <v>0</v>
      </c>
      <c r="I75" s="20">
        <v>13</v>
      </c>
      <c r="J75" s="21"/>
      <c r="K75" s="3">
        <f t="shared" si="47"/>
        <v>0</v>
      </c>
      <c r="L75" s="3">
        <f t="shared" si="48"/>
        <v>0</v>
      </c>
      <c r="M75" s="22"/>
      <c r="O75" s="5">
        <f t="shared" si="56"/>
        <v>0</v>
      </c>
      <c r="P75" s="20">
        <v>13</v>
      </c>
      <c r="Q75" s="21"/>
      <c r="R75" s="3">
        <f t="shared" si="49"/>
        <v>0</v>
      </c>
      <c r="S75" s="3">
        <f t="shared" si="50"/>
        <v>0</v>
      </c>
      <c r="T75" s="22"/>
      <c r="V75" s="5">
        <f t="shared" si="32"/>
        <v>0</v>
      </c>
      <c r="W75" s="20">
        <v>13</v>
      </c>
      <c r="X75" s="21"/>
      <c r="Y75" s="3">
        <f t="shared" si="51"/>
        <v>0</v>
      </c>
      <c r="Z75" s="3">
        <f t="shared" si="52"/>
        <v>0</v>
      </c>
      <c r="AA75" s="22"/>
    </row>
    <row r="76" spans="1:27" ht="15" customHeight="1">
      <c r="A76" s="5">
        <f t="shared" si="31"/>
        <v>0</v>
      </c>
      <c r="B76" s="25">
        <v>2</v>
      </c>
      <c r="C76" s="25"/>
      <c r="D76" s="3">
        <f t="shared" si="57"/>
        <v>0</v>
      </c>
      <c r="E76" s="3">
        <f t="shared" si="58"/>
        <v>0</v>
      </c>
      <c r="F76" s="26"/>
      <c r="H76" s="5">
        <f t="shared" si="55"/>
        <v>0</v>
      </c>
      <c r="I76" s="20">
        <v>14</v>
      </c>
      <c r="J76" s="21"/>
      <c r="K76" s="3">
        <f t="shared" si="47"/>
        <v>0</v>
      </c>
      <c r="L76" s="3">
        <f t="shared" si="48"/>
        <v>0</v>
      </c>
      <c r="M76" s="22"/>
      <c r="O76" s="5">
        <f t="shared" si="56"/>
        <v>0</v>
      </c>
      <c r="P76" s="20">
        <v>14</v>
      </c>
      <c r="Q76" s="21"/>
      <c r="R76" s="3">
        <f t="shared" si="49"/>
        <v>0</v>
      </c>
      <c r="S76" s="3">
        <f t="shared" si="50"/>
        <v>0</v>
      </c>
      <c r="T76" s="22"/>
      <c r="V76" s="5">
        <f t="shared" si="32"/>
        <v>0</v>
      </c>
      <c r="W76" s="20">
        <v>14</v>
      </c>
      <c r="X76" s="21"/>
      <c r="Y76" s="3">
        <f t="shared" si="51"/>
        <v>0</v>
      </c>
      <c r="Z76" s="3">
        <f t="shared" si="52"/>
        <v>0</v>
      </c>
      <c r="AA76" s="22"/>
    </row>
    <row r="77" spans="1:27" ht="15" customHeight="1">
      <c r="A77" s="5">
        <f t="shared" si="31"/>
        <v>0</v>
      </c>
      <c r="B77" s="25">
        <v>3</v>
      </c>
      <c r="C77" s="25"/>
      <c r="D77" s="3">
        <f t="shared" si="57"/>
        <v>0</v>
      </c>
      <c r="E77" s="3">
        <f t="shared" si="58"/>
        <v>0</v>
      </c>
      <c r="F77" s="26"/>
      <c r="H77" s="5">
        <f t="shared" si="55"/>
        <v>0</v>
      </c>
      <c r="I77" s="20">
        <v>15</v>
      </c>
      <c r="J77" s="21"/>
      <c r="K77" s="3">
        <f t="shared" si="47"/>
        <v>0</v>
      </c>
      <c r="L77" s="3">
        <f t="shared" si="48"/>
        <v>0</v>
      </c>
      <c r="M77" s="22"/>
      <c r="O77" s="5">
        <f t="shared" si="56"/>
        <v>0</v>
      </c>
      <c r="P77" s="20">
        <v>15</v>
      </c>
      <c r="Q77" s="21"/>
      <c r="R77" s="3">
        <f t="shared" si="49"/>
        <v>0</v>
      </c>
      <c r="S77" s="3">
        <f t="shared" si="50"/>
        <v>0</v>
      </c>
      <c r="T77" s="22"/>
      <c r="V77" s="5">
        <f t="shared" si="32"/>
        <v>0</v>
      </c>
      <c r="W77" s="20">
        <v>15</v>
      </c>
      <c r="X77" s="21"/>
      <c r="Y77" s="3">
        <f t="shared" si="51"/>
        <v>0</v>
      </c>
      <c r="Z77" s="3">
        <f t="shared" si="52"/>
        <v>0</v>
      </c>
      <c r="AA77" s="22"/>
    </row>
    <row r="78" spans="1:27" ht="15" customHeight="1">
      <c r="A78" s="5">
        <f t="shared" si="31"/>
        <v>0</v>
      </c>
      <c r="B78" s="25">
        <v>4</v>
      </c>
      <c r="C78" s="25"/>
      <c r="D78" s="3">
        <f t="shared" si="57"/>
        <v>0</v>
      </c>
      <c r="E78" s="3">
        <f t="shared" si="58"/>
        <v>0</v>
      </c>
      <c r="F78" s="26"/>
      <c r="H78" s="5">
        <f t="shared" si="55"/>
        <v>0</v>
      </c>
      <c r="I78" s="20">
        <v>16</v>
      </c>
      <c r="J78" s="21"/>
      <c r="K78" s="3">
        <f t="shared" si="47"/>
        <v>0</v>
      </c>
      <c r="L78" s="3">
        <f t="shared" si="48"/>
        <v>0</v>
      </c>
      <c r="M78" s="22"/>
      <c r="O78" s="5">
        <f t="shared" si="56"/>
        <v>0</v>
      </c>
      <c r="P78" s="20">
        <v>16</v>
      </c>
      <c r="Q78" s="21"/>
      <c r="R78" s="3">
        <f t="shared" si="49"/>
        <v>0</v>
      </c>
      <c r="S78" s="3">
        <f t="shared" si="50"/>
        <v>0</v>
      </c>
      <c r="T78" s="22"/>
      <c r="V78" s="5">
        <f t="shared" si="32"/>
        <v>0</v>
      </c>
      <c r="W78" s="20">
        <v>16</v>
      </c>
      <c r="X78" s="21"/>
      <c r="Y78" s="3">
        <f t="shared" si="51"/>
        <v>0</v>
      </c>
      <c r="Z78" s="3">
        <f t="shared" si="52"/>
        <v>0</v>
      </c>
      <c r="AA78" s="22"/>
    </row>
    <row r="79" spans="1:6" ht="15" customHeight="1">
      <c r="A79" s="5">
        <f t="shared" si="31"/>
        <v>0</v>
      </c>
      <c r="B79" s="25">
        <v>5</v>
      </c>
      <c r="C79" s="25"/>
      <c r="D79" s="3">
        <f t="shared" si="57"/>
        <v>0</v>
      </c>
      <c r="E79" s="3">
        <f t="shared" si="58"/>
        <v>0</v>
      </c>
      <c r="F79" s="26"/>
    </row>
    <row r="80" spans="1:6" ht="15" customHeight="1">
      <c r="A80" s="5">
        <f t="shared" si="31"/>
        <v>0</v>
      </c>
      <c r="B80" s="25">
        <v>6</v>
      </c>
      <c r="C80" s="25"/>
      <c r="D80" s="3">
        <f t="shared" si="57"/>
        <v>0</v>
      </c>
      <c r="E80" s="3">
        <f t="shared" si="58"/>
        <v>0</v>
      </c>
      <c r="F80" s="26"/>
    </row>
    <row r="81" spans="1:6" ht="15" customHeight="1">
      <c r="A81" s="5">
        <f t="shared" si="31"/>
        <v>0</v>
      </c>
      <c r="B81" s="25">
        <v>7</v>
      </c>
      <c r="C81" s="25"/>
      <c r="D81" s="3">
        <f t="shared" si="57"/>
        <v>0</v>
      </c>
      <c r="E81" s="3">
        <f t="shared" si="58"/>
        <v>0</v>
      </c>
      <c r="F81" s="26"/>
    </row>
    <row r="82" spans="1:6" ht="15" customHeight="1">
      <c r="A82" s="5">
        <f t="shared" si="31"/>
        <v>0</v>
      </c>
      <c r="B82" s="25">
        <v>8</v>
      </c>
      <c r="C82" s="25"/>
      <c r="D82" s="3">
        <f t="shared" si="57"/>
        <v>0</v>
      </c>
      <c r="E82" s="3">
        <f t="shared" si="58"/>
        <v>0</v>
      </c>
      <c r="F82" s="26"/>
    </row>
    <row r="83" ht="15" customHeight="1">
      <c r="A83" s="5" t="str">
        <f t="shared" si="31"/>
        <v>Heat 9</v>
      </c>
    </row>
    <row r="84" spans="1:6" ht="15" customHeight="1">
      <c r="A84" s="5">
        <f t="shared" si="31"/>
        <v>0</v>
      </c>
      <c r="B84" s="107" t="s">
        <v>182</v>
      </c>
      <c r="C84" s="108" t="s">
        <v>183</v>
      </c>
      <c r="D84" s="109" t="s">
        <v>30</v>
      </c>
      <c r="E84" s="116"/>
      <c r="F84" s="119"/>
    </row>
    <row r="85" spans="1:6" ht="15" customHeight="1">
      <c r="A85" s="5">
        <f t="shared" si="31"/>
        <v>0</v>
      </c>
      <c r="B85" s="18">
        <v>1</v>
      </c>
      <c r="C85" s="18"/>
      <c r="D85" s="3">
        <f aca="true" t="shared" si="59" ref="D85:D92">_xlfn.IFERROR(VLOOKUP($C85,U17_Boys,2,FALSE),0)</f>
        <v>0</v>
      </c>
      <c r="E85" s="3">
        <f aca="true" t="shared" si="60" ref="E85:E92">_xlfn.IFERROR(VLOOKUP($C85,U17_Boys,3,FALSE),0)</f>
        <v>0</v>
      </c>
      <c r="F85" s="19"/>
    </row>
    <row r="86" spans="1:6" ht="15" customHeight="1">
      <c r="A86" s="5">
        <f t="shared" si="31"/>
        <v>0</v>
      </c>
      <c r="B86" s="25">
        <v>2</v>
      </c>
      <c r="C86" s="25"/>
      <c r="D86" s="3">
        <f t="shared" si="59"/>
        <v>0</v>
      </c>
      <c r="E86" s="3">
        <f t="shared" si="60"/>
        <v>0</v>
      </c>
      <c r="F86" s="26"/>
    </row>
    <row r="87" spans="1:6" ht="15" customHeight="1">
      <c r="A87" s="5">
        <f t="shared" si="31"/>
        <v>0</v>
      </c>
      <c r="B87" s="25">
        <v>3</v>
      </c>
      <c r="C87" s="25"/>
      <c r="D87" s="3">
        <f t="shared" si="59"/>
        <v>0</v>
      </c>
      <c r="E87" s="3">
        <f t="shared" si="60"/>
        <v>0</v>
      </c>
      <c r="F87" s="26"/>
    </row>
    <row r="88" spans="1:6" ht="15" customHeight="1">
      <c r="A88" s="5">
        <f t="shared" si="31"/>
        <v>0</v>
      </c>
      <c r="B88" s="25">
        <v>4</v>
      </c>
      <c r="C88" s="25"/>
      <c r="D88" s="3">
        <f t="shared" si="59"/>
        <v>0</v>
      </c>
      <c r="E88" s="3">
        <f t="shared" si="60"/>
        <v>0</v>
      </c>
      <c r="F88" s="26"/>
    </row>
    <row r="89" spans="1:6" ht="15" customHeight="1">
      <c r="A89" s="5">
        <f t="shared" si="31"/>
        <v>0</v>
      </c>
      <c r="B89" s="25">
        <v>5</v>
      </c>
      <c r="C89" s="25"/>
      <c r="D89" s="3">
        <f t="shared" si="59"/>
        <v>0</v>
      </c>
      <c r="E89" s="3">
        <f t="shared" si="60"/>
        <v>0</v>
      </c>
      <c r="F89" s="26"/>
    </row>
    <row r="90" spans="1:6" ht="15" customHeight="1">
      <c r="A90" s="5">
        <f t="shared" si="31"/>
        <v>0</v>
      </c>
      <c r="B90" s="25">
        <v>6</v>
      </c>
      <c r="C90" s="25"/>
      <c r="D90" s="3">
        <f t="shared" si="59"/>
        <v>0</v>
      </c>
      <c r="E90" s="3">
        <f t="shared" si="60"/>
        <v>0</v>
      </c>
      <c r="F90" s="26"/>
    </row>
    <row r="91" spans="1:6" ht="15" customHeight="1">
      <c r="A91" s="5">
        <f t="shared" si="31"/>
        <v>0</v>
      </c>
      <c r="B91" s="25">
        <v>7</v>
      </c>
      <c r="C91" s="25"/>
      <c r="D91" s="3">
        <f t="shared" si="59"/>
        <v>0</v>
      </c>
      <c r="E91" s="3">
        <f t="shared" si="60"/>
        <v>0</v>
      </c>
      <c r="F91" s="26"/>
    </row>
    <row r="92" spans="2:6" ht="15" customHeight="1">
      <c r="B92" s="25">
        <v>8</v>
      </c>
      <c r="C92" s="25"/>
      <c r="D92" s="3">
        <f t="shared" si="59"/>
        <v>0</v>
      </c>
      <c r="E92" s="3">
        <f t="shared" si="60"/>
        <v>0</v>
      </c>
      <c r="F92" s="26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>
      <c r="B241" s="34"/>
    </row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>
      <c r="A314" s="5">
        <f>D315</f>
        <v>0</v>
      </c>
    </row>
    <row r="315" ht="15" customHeight="1">
      <c r="B315" s="34"/>
    </row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>
      <c r="B387" s="34"/>
    </row>
    <row r="388" ht="15" customHeight="1">
      <c r="B388" s="34"/>
    </row>
    <row r="389" ht="15" customHeight="1">
      <c r="B389" s="34"/>
    </row>
    <row r="390" ht="15" customHeight="1">
      <c r="B390" s="34"/>
    </row>
    <row r="391" ht="15" customHeight="1">
      <c r="B391" s="34"/>
    </row>
    <row r="392" ht="15" customHeight="1">
      <c r="B392" s="34"/>
    </row>
    <row r="393" ht="15" customHeight="1">
      <c r="B393" s="34"/>
    </row>
    <row r="394" ht="15" customHeight="1">
      <c r="B394" s="34"/>
    </row>
    <row r="395" ht="15" customHeight="1">
      <c r="B395" s="34"/>
    </row>
    <row r="396" ht="15" customHeight="1">
      <c r="B396" s="34"/>
    </row>
    <row r="397" ht="15" customHeight="1">
      <c r="B397" s="34"/>
    </row>
    <row r="398" ht="15" customHeight="1">
      <c r="B398" s="34"/>
    </row>
    <row r="399" ht="15" customHeight="1">
      <c r="B399" s="34"/>
    </row>
    <row r="400" ht="15" customHeight="1">
      <c r="B400" s="34"/>
    </row>
    <row r="401" ht="15" customHeight="1">
      <c r="B401" s="34"/>
    </row>
    <row r="402" ht="15" customHeight="1">
      <c r="B402" s="34"/>
    </row>
    <row r="403" ht="15" customHeight="1">
      <c r="B403" s="34"/>
    </row>
    <row r="404" ht="15" customHeight="1">
      <c r="B404" s="34"/>
    </row>
    <row r="405" ht="15" customHeight="1">
      <c r="B405" s="34"/>
    </row>
    <row r="406" ht="15" customHeight="1">
      <c r="B406" s="34"/>
    </row>
    <row r="407" ht="15" customHeight="1">
      <c r="B407" s="34"/>
    </row>
    <row r="408" ht="15" customHeight="1">
      <c r="B408" s="34"/>
    </row>
    <row r="409" ht="15" customHeight="1">
      <c r="B409" s="34"/>
    </row>
    <row r="410" ht="15" customHeight="1">
      <c r="B410" s="34"/>
    </row>
    <row r="411" ht="15" customHeight="1">
      <c r="B411" s="34"/>
    </row>
    <row r="412" ht="15" customHeight="1">
      <c r="B412" s="34"/>
    </row>
    <row r="413" ht="15" customHeight="1">
      <c r="B413" s="34"/>
    </row>
    <row r="414" ht="15" customHeight="1">
      <c r="B414" s="34"/>
    </row>
    <row r="415" ht="15" customHeight="1">
      <c r="B415" s="34"/>
    </row>
    <row r="416" ht="15" customHeight="1">
      <c r="B416" s="34"/>
    </row>
    <row r="417" ht="15" customHeight="1">
      <c r="B417" s="34"/>
    </row>
    <row r="418" ht="15" customHeight="1">
      <c r="B418" s="34"/>
    </row>
    <row r="419" ht="15" customHeight="1">
      <c r="B419" s="34"/>
    </row>
    <row r="420" ht="15" customHeight="1">
      <c r="B420" s="34"/>
    </row>
    <row r="421" ht="15" customHeight="1">
      <c r="B421" s="34"/>
    </row>
    <row r="422" ht="15" customHeight="1">
      <c r="B422" s="34"/>
    </row>
    <row r="423" ht="15" customHeight="1">
      <c r="B423" s="34"/>
    </row>
    <row r="424" ht="15" customHeight="1">
      <c r="B424" s="34"/>
    </row>
    <row r="425" ht="15" customHeight="1">
      <c r="B425" s="34"/>
    </row>
    <row r="426" ht="15" customHeight="1">
      <c r="B426" s="34"/>
    </row>
    <row r="427" ht="15" customHeight="1">
      <c r="B427" s="34"/>
    </row>
    <row r="428" ht="15" customHeight="1">
      <c r="B428" s="34"/>
    </row>
    <row r="429" ht="15" customHeight="1">
      <c r="B429" s="34"/>
    </row>
    <row r="430" ht="15" customHeight="1">
      <c r="B430" s="34"/>
    </row>
    <row r="431" ht="15" customHeight="1">
      <c r="B431" s="34"/>
    </row>
    <row r="432" ht="15" customHeight="1">
      <c r="B432" s="34"/>
    </row>
    <row r="433" ht="15" customHeight="1">
      <c r="B433" s="34"/>
    </row>
    <row r="434" ht="15" customHeight="1">
      <c r="B434" s="34"/>
    </row>
    <row r="435" ht="15" customHeight="1">
      <c r="B435" s="34"/>
    </row>
    <row r="436" ht="15" customHeight="1">
      <c r="B436" s="34"/>
    </row>
    <row r="437" ht="15" customHeight="1">
      <c r="B437" s="34"/>
    </row>
    <row r="438" ht="15" customHeight="1">
      <c r="B438" s="34"/>
    </row>
    <row r="439" ht="15" customHeight="1">
      <c r="B439" s="34"/>
    </row>
    <row r="440" ht="15" customHeight="1">
      <c r="B440" s="34"/>
    </row>
    <row r="441" ht="15" customHeight="1">
      <c r="B441" s="34"/>
    </row>
    <row r="442" ht="15" customHeight="1">
      <c r="B442" s="34"/>
    </row>
    <row r="443" ht="15" customHeight="1">
      <c r="B443" s="34"/>
    </row>
    <row r="444" ht="15" customHeight="1">
      <c r="B444" s="34"/>
    </row>
    <row r="445" ht="15" customHeight="1">
      <c r="B445" s="34"/>
    </row>
    <row r="446" ht="15" customHeight="1">
      <c r="B446" s="34"/>
    </row>
    <row r="447" ht="15" customHeight="1">
      <c r="B447" s="34"/>
    </row>
    <row r="448" ht="15" customHeight="1">
      <c r="B448" s="34"/>
    </row>
    <row r="449" ht="15" customHeight="1">
      <c r="B449" s="34"/>
    </row>
    <row r="450" ht="15" customHeight="1">
      <c r="B450" s="34"/>
    </row>
    <row r="451" ht="15" customHeight="1">
      <c r="B451" s="34"/>
    </row>
    <row r="452" ht="15" customHeight="1">
      <c r="B452" s="34"/>
    </row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</sheetData>
  <sheetProtection/>
  <mergeCells count="5">
    <mergeCell ref="B1:F1"/>
    <mergeCell ref="I1:M1"/>
    <mergeCell ref="P1:T1"/>
    <mergeCell ref="W1:AA1"/>
    <mergeCell ref="AD1:AI1"/>
  </mergeCells>
  <printOptions/>
  <pageMargins left="0.7" right="0.7" top="0.75" bottom="0.75" header="0.3" footer="0.3"/>
  <pageSetup fitToHeight="0" horizontalDpi="600" verticalDpi="600" orientation="portrait" paperSize="9" r:id="rId1"/>
  <rowBreaks count="1" manualBreakCount="1">
    <brk id="43" max="255" man="1"/>
  </rowBreaks>
  <colBreaks count="4" manualBreakCount="4">
    <brk id="8" max="65535" man="1"/>
    <brk id="14" max="65535" man="1"/>
    <brk id="21" max="65535" man="1"/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Y20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5.7109375" style="49" customWidth="1"/>
    <col min="2" max="2" width="17.28125" style="50" customWidth="1"/>
    <col min="3" max="3" width="18.7109375" style="50" bestFit="1" customWidth="1"/>
    <col min="4" max="4" width="9.28125" style="51" customWidth="1"/>
    <col min="5" max="5" width="5.7109375" style="52" customWidth="1"/>
    <col min="6" max="6" width="4.28125" style="52" bestFit="1" customWidth="1"/>
    <col min="7" max="7" width="6.8515625" style="53" bestFit="1" customWidth="1"/>
    <col min="8" max="8" width="5.7109375" style="52" customWidth="1"/>
    <col min="9" max="9" width="4.28125" style="52" bestFit="1" customWidth="1"/>
    <col min="10" max="10" width="8.7109375" style="53" bestFit="1" customWidth="1"/>
    <col min="11" max="11" width="5.7109375" style="52" customWidth="1"/>
    <col min="12" max="12" width="4.28125" style="52" bestFit="1" customWidth="1"/>
    <col min="13" max="13" width="8.7109375" style="53" bestFit="1" customWidth="1"/>
    <col min="14" max="14" width="5.7109375" style="52" customWidth="1"/>
    <col min="15" max="15" width="4.28125" style="52" bestFit="1" customWidth="1"/>
    <col min="16" max="16" width="5.28125" style="54" customWidth="1"/>
    <col min="17" max="17" width="5.421875" style="51" bestFit="1" customWidth="1"/>
    <col min="18" max="18" width="5.7109375" style="55" customWidth="1"/>
    <col min="19" max="19" width="4.28125" style="55" bestFit="1" customWidth="1"/>
    <col min="20" max="20" width="2.57421875" style="56" customWidth="1"/>
    <col min="21" max="21" width="6.7109375" style="57" customWidth="1"/>
    <col min="22" max="22" width="3.00390625" style="58" customWidth="1"/>
    <col min="23" max="23" width="18.7109375" style="59" customWidth="1"/>
    <col min="24" max="24" width="4.28125" style="60" bestFit="1" customWidth="1"/>
    <col min="25" max="16384" width="9.140625" style="49" customWidth="1"/>
  </cols>
  <sheetData>
    <row r="1" spans="2:24" s="38" customFormat="1" ht="18">
      <c r="B1" s="39" t="s">
        <v>185</v>
      </c>
      <c r="C1" s="39"/>
      <c r="D1" s="40"/>
      <c r="E1" s="41"/>
      <c r="F1" s="41"/>
      <c r="G1" s="42"/>
      <c r="H1" s="41"/>
      <c r="I1" s="41"/>
      <c r="J1" s="42"/>
      <c r="K1" s="41"/>
      <c r="L1" s="41"/>
      <c r="M1" s="42"/>
      <c r="N1" s="41"/>
      <c r="O1" s="41"/>
      <c r="P1" s="41"/>
      <c r="Q1" s="40"/>
      <c r="R1" s="43"/>
      <c r="S1" s="43"/>
      <c r="T1" s="44"/>
      <c r="U1" s="45"/>
      <c r="V1" s="46"/>
      <c r="W1" s="47"/>
      <c r="X1" s="48"/>
    </row>
    <row r="3" ht="12.75">
      <c r="B3" s="50" t="s">
        <v>89</v>
      </c>
    </row>
    <row r="4" ht="13.5" thickBot="1"/>
    <row r="5" spans="2:24" s="61" customFormat="1" ht="12.75">
      <c r="B5" s="50"/>
      <c r="C5" s="50"/>
      <c r="D5" s="62" t="s">
        <v>186</v>
      </c>
      <c r="E5" s="63"/>
      <c r="F5" s="63"/>
      <c r="G5" s="64" t="s">
        <v>91</v>
      </c>
      <c r="H5" s="63"/>
      <c r="I5" s="63"/>
      <c r="J5" s="64" t="s">
        <v>92</v>
      </c>
      <c r="K5" s="63"/>
      <c r="L5" s="63"/>
      <c r="M5" s="64" t="s">
        <v>93</v>
      </c>
      <c r="N5" s="63"/>
      <c r="O5" s="65"/>
      <c r="P5" s="66" t="s">
        <v>187</v>
      </c>
      <c r="Q5" s="67"/>
      <c r="R5" s="68"/>
      <c r="S5" s="68"/>
      <c r="T5" s="69"/>
      <c r="U5" s="70" t="s">
        <v>95</v>
      </c>
      <c r="V5" s="71"/>
      <c r="X5" s="72"/>
    </row>
    <row r="6" spans="2:24" s="61" customFormat="1" ht="13.5" thickBot="1">
      <c r="B6" s="50" t="s">
        <v>188</v>
      </c>
      <c r="C6" s="50"/>
      <c r="D6" s="73" t="s">
        <v>97</v>
      </c>
      <c r="E6" s="74"/>
      <c r="F6" s="74"/>
      <c r="G6" s="75" t="s">
        <v>98</v>
      </c>
      <c r="H6" s="74"/>
      <c r="I6" s="74"/>
      <c r="J6" s="75"/>
      <c r="K6" s="74"/>
      <c r="L6" s="74"/>
      <c r="M6" s="75" t="s">
        <v>98</v>
      </c>
      <c r="N6" s="74"/>
      <c r="O6" s="74"/>
      <c r="P6" s="76" t="s">
        <v>99</v>
      </c>
      <c r="Q6" s="77" t="s">
        <v>100</v>
      </c>
      <c r="R6" s="78"/>
      <c r="S6" s="78"/>
      <c r="T6" s="79"/>
      <c r="U6" s="80" t="s">
        <v>101</v>
      </c>
      <c r="V6" s="81"/>
      <c r="X6" s="72"/>
    </row>
    <row r="7" spans="1:24" s="61" customFormat="1" ht="12.75">
      <c r="A7" s="61" t="s">
        <v>102</v>
      </c>
      <c r="B7" s="50" t="s">
        <v>103</v>
      </c>
      <c r="C7" s="50" t="s">
        <v>8</v>
      </c>
      <c r="D7" s="82" t="s">
        <v>104</v>
      </c>
      <c r="E7" s="83" t="s">
        <v>105</v>
      </c>
      <c r="F7" s="83" t="s">
        <v>5</v>
      </c>
      <c r="G7" s="84" t="s">
        <v>106</v>
      </c>
      <c r="H7" s="83" t="s">
        <v>105</v>
      </c>
      <c r="I7" s="83" t="s">
        <v>5</v>
      </c>
      <c r="J7" s="84" t="s">
        <v>107</v>
      </c>
      <c r="K7" s="83" t="s">
        <v>105</v>
      </c>
      <c r="L7" s="83" t="s">
        <v>5</v>
      </c>
      <c r="M7" s="84" t="s">
        <v>107</v>
      </c>
      <c r="N7" s="83" t="s">
        <v>105</v>
      </c>
      <c r="O7" s="83" t="s">
        <v>5</v>
      </c>
      <c r="P7" s="85" t="s">
        <v>104</v>
      </c>
      <c r="Q7" s="85"/>
      <c r="R7" s="83" t="s">
        <v>105</v>
      </c>
      <c r="S7" s="83" t="s">
        <v>5</v>
      </c>
      <c r="T7" s="86"/>
      <c r="U7" s="87"/>
      <c r="V7" s="88"/>
      <c r="W7" s="61" t="s">
        <v>103</v>
      </c>
      <c r="X7" s="72" t="s">
        <v>5</v>
      </c>
    </row>
    <row r="8" spans="1:25" ht="12.75">
      <c r="A8" s="89">
        <v>170</v>
      </c>
      <c r="B8" s="90" t="s">
        <v>189</v>
      </c>
      <c r="C8" s="90" t="s">
        <v>32</v>
      </c>
      <c r="D8" s="91">
        <f aca="true" t="shared" si="0" ref="D8:D18">_xlfn.IFERROR(VLOOKUP($B8,U17B_100m_Hurdles,6,FALSE),0)</f>
        <v>15.7</v>
      </c>
      <c r="E8" s="100">
        <f aca="true" t="shared" si="1" ref="E8:E18">IF(D8=0,0,TRUNC(7.237*((26.76-D8)^1.835)))</f>
        <v>595</v>
      </c>
      <c r="F8" s="92">
        <f>RANK(E8,E$8:E$18,0)</f>
        <v>1</v>
      </c>
      <c r="G8" s="93">
        <f aca="true" t="shared" si="2" ref="G8:G18">_xlfn.IFERROR(VLOOKUP($B8,U17B_High_Jump,6,FALSE),0)</f>
        <v>1.54</v>
      </c>
      <c r="H8" s="100">
        <f aca="true" t="shared" si="3" ref="H8:H18">IF(G8=0,0,TRUNC(0.8465*(((G8*100)-75)^1.42)))</f>
        <v>419</v>
      </c>
      <c r="I8" s="92">
        <f>RANK(H8,H$8:H$18,0)</f>
        <v>3</v>
      </c>
      <c r="J8" s="93">
        <f aca="true" t="shared" si="4" ref="J8:J18">_xlfn.IFERROR(VLOOKUP($B8,U17B_Shot,6,FALSE),0)</f>
        <v>7.42</v>
      </c>
      <c r="K8" s="100">
        <f aca="true" t="shared" si="5" ref="K8:K18">IF(J8=0,0,TRUNC(51.39*((J8-1.5)^1.05)))</f>
        <v>332</v>
      </c>
      <c r="L8" s="92">
        <f>RANK(K8,K$8:K$18,0)</f>
        <v>9</v>
      </c>
      <c r="M8" s="93">
        <f aca="true" t="shared" si="6" ref="M8:M18">_xlfn.IFERROR(VLOOKUP($B8,U17B_Long_Jump,6,FALSE),0)</f>
        <v>5.52</v>
      </c>
      <c r="N8" s="100">
        <f aca="true" t="shared" si="7" ref="N8:N18">IF(M8=0,0,TRUNC(0.14354*(((M8*100)-220)^1.4)))</f>
        <v>485</v>
      </c>
      <c r="O8" s="92">
        <f>RANK(N8,N$8:N$18,0)</f>
        <v>1</v>
      </c>
      <c r="P8" s="94">
        <f aca="true" t="shared" si="8" ref="P8:P18">_xlfn.IFERROR(VLOOKUP($B8,U17B_1500m,6,FALSE),0)</f>
        <v>4</v>
      </c>
      <c r="Q8" s="91">
        <f aca="true" t="shared" si="9" ref="Q8:Q18">_xlfn.IFERROR(VLOOKUP($B8,U17B_1500m,7,FALSE),0)</f>
        <v>44.8</v>
      </c>
      <c r="R8" s="100">
        <f aca="true" t="shared" si="10" ref="R8:R18">IF(P8+Q8=0,0,TRUNC(0.03768*((480-(P8*60+Q8))^1.85)))</f>
        <v>650</v>
      </c>
      <c r="S8" s="92">
        <f>RANK(R8,R$8:R$18,0)</f>
        <v>2</v>
      </c>
      <c r="T8" s="95"/>
      <c r="U8" s="96">
        <f aca="true" t="shared" si="11" ref="U8:U18">SUM(E8,H8,K8,N8,R8)</f>
        <v>2481</v>
      </c>
      <c r="V8" s="95"/>
      <c r="W8" s="97" t="str">
        <f aca="true" t="shared" si="12" ref="W8:W18">B8</f>
        <v>Joe Frew</v>
      </c>
      <c r="X8" s="98">
        <f>RANK(U8,U$8:U$18,0)</f>
        <v>1</v>
      </c>
      <c r="Y8" s="99"/>
    </row>
    <row r="9" spans="1:24" ht="12.75">
      <c r="A9" s="89">
        <v>164</v>
      </c>
      <c r="B9" s="90" t="s">
        <v>190</v>
      </c>
      <c r="C9" s="90" t="s">
        <v>42</v>
      </c>
      <c r="D9" s="91">
        <f t="shared" si="0"/>
        <v>16.3</v>
      </c>
      <c r="E9" s="100">
        <f t="shared" si="1"/>
        <v>537</v>
      </c>
      <c r="F9" s="92">
        <f>RANK(E9,E$8:E$18,0)</f>
        <v>2</v>
      </c>
      <c r="G9" s="93">
        <f t="shared" si="2"/>
        <v>1.6</v>
      </c>
      <c r="H9" s="100">
        <f t="shared" si="3"/>
        <v>464</v>
      </c>
      <c r="I9" s="92">
        <f>RANK(H9,H$8:H$18,0)</f>
        <v>1</v>
      </c>
      <c r="J9" s="93">
        <f t="shared" si="4"/>
        <v>11.53</v>
      </c>
      <c r="K9" s="100">
        <f t="shared" si="5"/>
        <v>578</v>
      </c>
      <c r="L9" s="92">
        <f>RANK(K9,K$8:K$18,0)</f>
        <v>1</v>
      </c>
      <c r="M9" s="93">
        <f t="shared" si="6"/>
        <v>5.11</v>
      </c>
      <c r="N9" s="100">
        <f t="shared" si="7"/>
        <v>404</v>
      </c>
      <c r="O9" s="92">
        <f>RANK(N9,N$8:N$18,0)</f>
        <v>5</v>
      </c>
      <c r="P9" s="94">
        <f t="shared" si="8"/>
        <v>5</v>
      </c>
      <c r="Q9" s="91">
        <f t="shared" si="9"/>
        <v>34.5</v>
      </c>
      <c r="R9" s="100">
        <f t="shared" si="10"/>
        <v>377</v>
      </c>
      <c r="S9" s="92">
        <f>RANK(R9,R$8:R$18,0)</f>
        <v>7</v>
      </c>
      <c r="T9" s="101"/>
      <c r="U9" s="96">
        <f t="shared" si="11"/>
        <v>2360</v>
      </c>
      <c r="V9" s="101"/>
      <c r="W9" s="97" t="str">
        <f t="shared" si="12"/>
        <v>Harry  Booker</v>
      </c>
      <c r="X9" s="98">
        <f>RANK(U9,U$8:U$18,0)</f>
        <v>2</v>
      </c>
    </row>
    <row r="10" spans="1:24" ht="12.75">
      <c r="A10" s="89">
        <v>158</v>
      </c>
      <c r="B10" s="90" t="s">
        <v>191</v>
      </c>
      <c r="C10" s="90" t="s">
        <v>144</v>
      </c>
      <c r="D10" s="91">
        <f t="shared" si="0"/>
        <v>19.2</v>
      </c>
      <c r="E10" s="100">
        <f t="shared" si="1"/>
        <v>296</v>
      </c>
      <c r="F10" s="92">
        <f>RANK(E10,E$8:E$18,0)</f>
        <v>6</v>
      </c>
      <c r="G10" s="93">
        <f t="shared" si="2"/>
        <v>1.57</v>
      </c>
      <c r="H10" s="100">
        <f t="shared" si="3"/>
        <v>441</v>
      </c>
      <c r="I10" s="92">
        <f>RANK(H10,H$8:H$18,0)</f>
        <v>2</v>
      </c>
      <c r="J10" s="93">
        <f t="shared" si="4"/>
        <v>8.24</v>
      </c>
      <c r="K10" s="100">
        <f t="shared" si="5"/>
        <v>381</v>
      </c>
      <c r="L10" s="92">
        <f>RANK(K10,K$8:K$18,0)</f>
        <v>6</v>
      </c>
      <c r="M10" s="93">
        <f t="shared" si="6"/>
        <v>5.06</v>
      </c>
      <c r="N10" s="100">
        <f t="shared" si="7"/>
        <v>394</v>
      </c>
      <c r="O10" s="92">
        <f>RANK(N10,N$8:N$18,0)</f>
        <v>6</v>
      </c>
      <c r="P10" s="94">
        <f t="shared" si="8"/>
        <v>4</v>
      </c>
      <c r="Q10" s="91">
        <f t="shared" si="9"/>
        <v>55</v>
      </c>
      <c r="R10" s="100">
        <f t="shared" si="10"/>
        <v>589</v>
      </c>
      <c r="S10" s="92">
        <f>RANK(R10,R$8:R$18,0)</f>
        <v>3</v>
      </c>
      <c r="T10" s="101"/>
      <c r="U10" s="96">
        <f t="shared" si="11"/>
        <v>2101</v>
      </c>
      <c r="V10" s="101"/>
      <c r="W10" s="97" t="str">
        <f t="shared" si="12"/>
        <v>James Ferguson</v>
      </c>
      <c r="X10" s="98">
        <f>RANK(U10,U$8:U$18,0)</f>
        <v>3</v>
      </c>
    </row>
    <row r="11" spans="1:24" ht="12.75">
      <c r="A11" s="89">
        <v>157</v>
      </c>
      <c r="B11" s="90" t="s">
        <v>192</v>
      </c>
      <c r="C11" s="90" t="s">
        <v>44</v>
      </c>
      <c r="D11" s="91">
        <f t="shared" si="0"/>
        <v>18.9</v>
      </c>
      <c r="E11" s="100">
        <f t="shared" si="1"/>
        <v>318</v>
      </c>
      <c r="F11" s="92">
        <f>RANK(E11,E$8:E$18,0)</f>
        <v>5</v>
      </c>
      <c r="G11" s="93">
        <f t="shared" si="2"/>
        <v>1.45</v>
      </c>
      <c r="H11" s="100">
        <f t="shared" si="3"/>
        <v>352</v>
      </c>
      <c r="I11" s="92">
        <f>RANK(H11,H$8:H$18,0)</f>
        <v>6</v>
      </c>
      <c r="J11" s="93">
        <f t="shared" si="4"/>
        <v>7.64</v>
      </c>
      <c r="K11" s="100">
        <f t="shared" si="5"/>
        <v>345</v>
      </c>
      <c r="L11" s="92">
        <f>RANK(K11,K$8:K$18,0)</f>
        <v>8</v>
      </c>
      <c r="M11" s="93">
        <f t="shared" si="6"/>
        <v>5.4</v>
      </c>
      <c r="N11" s="100">
        <f t="shared" si="7"/>
        <v>461</v>
      </c>
      <c r="O11" s="92">
        <f>RANK(N11,N$8:N$18,0)</f>
        <v>3</v>
      </c>
      <c r="P11" s="94">
        <f t="shared" si="8"/>
        <v>4</v>
      </c>
      <c r="Q11" s="91">
        <f t="shared" si="9"/>
        <v>57.5</v>
      </c>
      <c r="R11" s="100">
        <f t="shared" si="10"/>
        <v>574</v>
      </c>
      <c r="S11" s="92">
        <f>RANK(R11,R$8:R$18,0)</f>
        <v>4</v>
      </c>
      <c r="T11" s="101"/>
      <c r="U11" s="96">
        <f t="shared" si="11"/>
        <v>2050</v>
      </c>
      <c r="V11" s="101"/>
      <c r="W11" s="97" t="str">
        <f t="shared" si="12"/>
        <v>Harry Gardner</v>
      </c>
      <c r="X11" s="98">
        <f>RANK(U11,U$8:U$18,0)</f>
        <v>4</v>
      </c>
    </row>
    <row r="12" spans="1:24" ht="12.75">
      <c r="A12" s="89">
        <v>160</v>
      </c>
      <c r="B12" s="90" t="s">
        <v>193</v>
      </c>
      <c r="C12" s="90" t="s">
        <v>125</v>
      </c>
      <c r="D12" s="91">
        <f t="shared" si="0"/>
        <v>19.7</v>
      </c>
      <c r="E12" s="100">
        <f t="shared" si="1"/>
        <v>261</v>
      </c>
      <c r="F12" s="92">
        <f>RANK(E12,E$8:E$18,0)</f>
        <v>8</v>
      </c>
      <c r="G12" s="93">
        <f t="shared" si="2"/>
        <v>1.45</v>
      </c>
      <c r="H12" s="100">
        <f t="shared" si="3"/>
        <v>352</v>
      </c>
      <c r="I12" s="92">
        <f>RANK(H12,H$8:H$18,0)</f>
        <v>6</v>
      </c>
      <c r="J12" s="93">
        <f t="shared" si="4"/>
        <v>8.54</v>
      </c>
      <c r="K12" s="100">
        <f t="shared" si="5"/>
        <v>398</v>
      </c>
      <c r="L12" s="92">
        <f>RANK(K12,K$8:K$18,0)</f>
        <v>5</v>
      </c>
      <c r="M12" s="93">
        <f t="shared" si="6"/>
        <v>4.69</v>
      </c>
      <c r="N12" s="100">
        <f t="shared" si="7"/>
        <v>324</v>
      </c>
      <c r="O12" s="92">
        <f>RANK(N12,N$8:N$18,0)</f>
        <v>9</v>
      </c>
      <c r="P12" s="94">
        <f t="shared" si="8"/>
        <v>4</v>
      </c>
      <c r="Q12" s="91">
        <f t="shared" si="9"/>
        <v>43</v>
      </c>
      <c r="R12" s="100">
        <f t="shared" si="10"/>
        <v>662</v>
      </c>
      <c r="S12" s="92">
        <f>RANK(R12,R$8:R$18,0)</f>
        <v>1</v>
      </c>
      <c r="T12" s="101"/>
      <c r="U12" s="96">
        <f t="shared" si="11"/>
        <v>1997</v>
      </c>
      <c r="V12" s="101"/>
      <c r="W12" s="97" t="str">
        <f t="shared" si="12"/>
        <v>Josh Wright</v>
      </c>
      <c r="X12" s="98">
        <f>RANK(U12,U$8:U$18,0)</f>
        <v>5</v>
      </c>
    </row>
    <row r="13" spans="1:24" ht="12.75">
      <c r="A13" s="89">
        <v>166</v>
      </c>
      <c r="B13" s="90" t="s">
        <v>194</v>
      </c>
      <c r="C13" s="90" t="s">
        <v>42</v>
      </c>
      <c r="D13" s="91">
        <f t="shared" si="0"/>
        <v>17.9</v>
      </c>
      <c r="E13" s="100">
        <f t="shared" si="1"/>
        <v>396</v>
      </c>
      <c r="F13" s="92">
        <f>RANK(E13,E$8:E$18,0)</f>
        <v>3</v>
      </c>
      <c r="G13" s="93">
        <f t="shared" si="2"/>
        <v>1.48</v>
      </c>
      <c r="H13" s="100">
        <f t="shared" si="3"/>
        <v>374</v>
      </c>
      <c r="I13" s="92">
        <f>RANK(H13,H$8:H$18,0)</f>
        <v>5</v>
      </c>
      <c r="J13" s="93">
        <f t="shared" si="4"/>
        <v>7</v>
      </c>
      <c r="K13" s="100">
        <f t="shared" si="5"/>
        <v>307</v>
      </c>
      <c r="L13" s="92">
        <f>RANK(K13,K$8:K$18,0)</f>
        <v>10</v>
      </c>
      <c r="M13" s="93">
        <f t="shared" si="6"/>
        <v>5.44</v>
      </c>
      <c r="N13" s="100">
        <f t="shared" si="7"/>
        <v>469</v>
      </c>
      <c r="O13" s="92">
        <f>RANK(N13,N$8:N$18,0)</f>
        <v>2</v>
      </c>
      <c r="P13" s="94">
        <f t="shared" si="8"/>
        <v>5</v>
      </c>
      <c r="Q13" s="91">
        <f t="shared" si="9"/>
        <v>37.2</v>
      </c>
      <c r="R13" s="100">
        <f t="shared" si="10"/>
        <v>365</v>
      </c>
      <c r="S13" s="92">
        <f>RANK(R13,R$8:R$18,0)</f>
        <v>8</v>
      </c>
      <c r="T13" s="101"/>
      <c r="U13" s="96">
        <f t="shared" si="11"/>
        <v>1911</v>
      </c>
      <c r="V13" s="101"/>
      <c r="W13" s="97" t="str">
        <f t="shared" si="12"/>
        <v>Nathan  Crumpen</v>
      </c>
      <c r="X13" s="98">
        <f>RANK(U13,U$8:U$18,0)</f>
        <v>6</v>
      </c>
    </row>
    <row r="14" spans="1:24" ht="12.75">
      <c r="A14" s="89">
        <v>161</v>
      </c>
      <c r="B14" s="90" t="s">
        <v>195</v>
      </c>
      <c r="C14" s="90" t="s">
        <v>125</v>
      </c>
      <c r="D14" s="91">
        <f t="shared" si="0"/>
        <v>18.3</v>
      </c>
      <c r="E14" s="100">
        <f t="shared" si="1"/>
        <v>364</v>
      </c>
      <c r="F14" s="92">
        <f>RANK(E14,E$8:E$18,0)</f>
        <v>4</v>
      </c>
      <c r="G14" s="93">
        <f t="shared" si="2"/>
        <v>1.45</v>
      </c>
      <c r="H14" s="100">
        <f t="shared" si="3"/>
        <v>352</v>
      </c>
      <c r="I14" s="92">
        <f>RANK(H14,H$8:H$18,0)</f>
        <v>6</v>
      </c>
      <c r="J14" s="93">
        <f t="shared" si="4"/>
        <v>8.03</v>
      </c>
      <c r="K14" s="100">
        <f t="shared" si="5"/>
        <v>368</v>
      </c>
      <c r="L14" s="92">
        <f>RANK(K14,K$8:K$18,0)</f>
        <v>7</v>
      </c>
      <c r="M14" s="93">
        <f t="shared" si="6"/>
        <v>4.95</v>
      </c>
      <c r="N14" s="100">
        <f t="shared" si="7"/>
        <v>373</v>
      </c>
      <c r="O14" s="92">
        <f>RANK(N14,N$8:N$18,0)</f>
        <v>7</v>
      </c>
      <c r="P14" s="94">
        <f t="shared" si="8"/>
        <v>5</v>
      </c>
      <c r="Q14" s="91">
        <f t="shared" si="9"/>
        <v>40.3</v>
      </c>
      <c r="R14" s="100">
        <f t="shared" si="10"/>
        <v>350</v>
      </c>
      <c r="S14" s="92">
        <f>RANK(R14,R$8:R$18,0)</f>
        <v>9</v>
      </c>
      <c r="T14" s="101"/>
      <c r="U14" s="96">
        <f t="shared" si="11"/>
        <v>1807</v>
      </c>
      <c r="V14" s="101"/>
      <c r="W14" s="97" t="str">
        <f t="shared" si="12"/>
        <v>Josh Thorley</v>
      </c>
      <c r="X14" s="98">
        <f>RANK(U14,U$8:U$18,0)</f>
        <v>7</v>
      </c>
    </row>
    <row r="15" spans="1:24" ht="12.75">
      <c r="A15" s="89">
        <v>165</v>
      </c>
      <c r="B15" s="90" t="s">
        <v>196</v>
      </c>
      <c r="C15" s="90" t="s">
        <v>42</v>
      </c>
      <c r="D15" s="91">
        <f t="shared" si="0"/>
        <v>22.4</v>
      </c>
      <c r="E15" s="100">
        <f t="shared" si="1"/>
        <v>107</v>
      </c>
      <c r="F15" s="92">
        <f>RANK(E15,E$8:E$18,0)</f>
        <v>11</v>
      </c>
      <c r="G15" s="93">
        <f t="shared" si="2"/>
        <v>1.45</v>
      </c>
      <c r="H15" s="100">
        <f t="shared" si="3"/>
        <v>352</v>
      </c>
      <c r="I15" s="92">
        <f>RANK(H15,H$8:H$18,0)</f>
        <v>6</v>
      </c>
      <c r="J15" s="93">
        <f t="shared" si="4"/>
        <v>9.06</v>
      </c>
      <c r="K15" s="100">
        <f t="shared" si="5"/>
        <v>429</v>
      </c>
      <c r="L15" s="92">
        <f>RANK(K15,K$8:K$18,0)</f>
        <v>3</v>
      </c>
      <c r="M15" s="93">
        <f t="shared" si="6"/>
        <v>4.76</v>
      </c>
      <c r="N15" s="100">
        <f t="shared" si="7"/>
        <v>337</v>
      </c>
      <c r="O15" s="92">
        <f>RANK(N15,N$8:N$18,0)</f>
        <v>8</v>
      </c>
      <c r="P15" s="94">
        <f t="shared" si="8"/>
        <v>5</v>
      </c>
      <c r="Q15" s="91">
        <f t="shared" si="9"/>
        <v>0.1</v>
      </c>
      <c r="R15" s="100">
        <f t="shared" si="10"/>
        <v>559</v>
      </c>
      <c r="S15" s="92">
        <f>RANK(R15,R$8:R$18,0)</f>
        <v>5</v>
      </c>
      <c r="T15" s="101"/>
      <c r="U15" s="96">
        <f t="shared" si="11"/>
        <v>1784</v>
      </c>
      <c r="V15" s="101"/>
      <c r="W15" s="97" t="str">
        <f t="shared" si="12"/>
        <v>Tom  Joyce</v>
      </c>
      <c r="X15" s="98">
        <f>RANK(U15,U$8:U$18,0)</f>
        <v>8</v>
      </c>
    </row>
    <row r="16" spans="1:24" ht="12.75">
      <c r="A16" s="89">
        <v>163</v>
      </c>
      <c r="B16" s="103" t="s">
        <v>197</v>
      </c>
      <c r="C16" s="103" t="s">
        <v>125</v>
      </c>
      <c r="D16" s="91">
        <f t="shared" si="0"/>
        <v>21.3</v>
      </c>
      <c r="E16" s="100">
        <f t="shared" si="1"/>
        <v>163</v>
      </c>
      <c r="F16" s="92">
        <f>RANK(E16,E$8:E$18,0)</f>
        <v>10</v>
      </c>
      <c r="G16" s="93">
        <f t="shared" si="2"/>
        <v>1.51</v>
      </c>
      <c r="H16" s="100">
        <f t="shared" si="3"/>
        <v>396</v>
      </c>
      <c r="I16" s="92">
        <f>RANK(H16,H$8:H$18,0)</f>
        <v>4</v>
      </c>
      <c r="J16" s="93">
        <f t="shared" si="4"/>
        <v>9.76</v>
      </c>
      <c r="K16" s="100">
        <f t="shared" si="5"/>
        <v>471</v>
      </c>
      <c r="L16" s="92">
        <f>RANK(K16,K$8:K$18,0)</f>
        <v>2</v>
      </c>
      <c r="M16" s="93">
        <f t="shared" si="6"/>
        <v>5.25</v>
      </c>
      <c r="N16" s="100">
        <f t="shared" si="7"/>
        <v>431</v>
      </c>
      <c r="O16" s="92">
        <f>RANK(N16,N$8:N$18,0)</f>
        <v>4</v>
      </c>
      <c r="P16" s="94">
        <f t="shared" si="8"/>
        <v>5</v>
      </c>
      <c r="Q16" s="91">
        <f t="shared" si="9"/>
        <v>53.9</v>
      </c>
      <c r="R16" s="100">
        <f t="shared" si="10"/>
        <v>290</v>
      </c>
      <c r="S16" s="92">
        <f>RANK(R16,R$8:R$18,0)</f>
        <v>10</v>
      </c>
      <c r="T16" s="101"/>
      <c r="U16" s="96">
        <f t="shared" si="11"/>
        <v>1751</v>
      </c>
      <c r="V16" s="101"/>
      <c r="W16" s="97" t="str">
        <f t="shared" si="12"/>
        <v>Chris Kennedy</v>
      </c>
      <c r="X16" s="98">
        <f>RANK(U16,U$8:U$18,0)</f>
        <v>9</v>
      </c>
    </row>
    <row r="17" spans="1:24" ht="12.75">
      <c r="A17" s="89">
        <v>159</v>
      </c>
      <c r="B17" s="90" t="s">
        <v>198</v>
      </c>
      <c r="C17" s="90" t="s">
        <v>144</v>
      </c>
      <c r="D17" s="91">
        <f t="shared" si="0"/>
        <v>19.6</v>
      </c>
      <c r="E17" s="100">
        <f t="shared" si="1"/>
        <v>268</v>
      </c>
      <c r="F17" s="92">
        <f>RANK(E17,E$8:E$18,0)</f>
        <v>7</v>
      </c>
      <c r="G17" s="93">
        <f t="shared" si="2"/>
        <v>1.36</v>
      </c>
      <c r="H17" s="100">
        <f t="shared" si="3"/>
        <v>290</v>
      </c>
      <c r="I17" s="92">
        <f>RANK(H17,H$8:H$18,0)</f>
        <v>10</v>
      </c>
      <c r="J17" s="93">
        <f t="shared" si="4"/>
        <v>8.77</v>
      </c>
      <c r="K17" s="100">
        <f t="shared" si="5"/>
        <v>412</v>
      </c>
      <c r="L17" s="92">
        <f>RANK(K17,K$8:K$18,0)</f>
        <v>4</v>
      </c>
      <c r="M17" s="93">
        <f t="shared" si="6"/>
        <v>4.42</v>
      </c>
      <c r="N17" s="100">
        <f t="shared" si="7"/>
        <v>276</v>
      </c>
      <c r="O17" s="92">
        <f>RANK(N17,N$8:N$18,0)</f>
        <v>10</v>
      </c>
      <c r="P17" s="94">
        <f t="shared" si="8"/>
        <v>0</v>
      </c>
      <c r="Q17" s="91">
        <f t="shared" si="9"/>
        <v>0</v>
      </c>
      <c r="R17" s="100">
        <f t="shared" si="10"/>
        <v>0</v>
      </c>
      <c r="S17" s="92">
        <f>RANK(R17,R$8:R$18,0)</f>
        <v>11</v>
      </c>
      <c r="T17" s="101"/>
      <c r="U17" s="96">
        <f t="shared" si="11"/>
        <v>1246</v>
      </c>
      <c r="V17" s="101"/>
      <c r="W17" s="97" t="str">
        <f t="shared" si="12"/>
        <v>Jimmy March</v>
      </c>
      <c r="X17" s="98">
        <f>RANK(U17,U$8:U$18,0)</f>
        <v>10</v>
      </c>
    </row>
    <row r="18" spans="1:24" ht="12.75">
      <c r="A18" s="89">
        <v>167</v>
      </c>
      <c r="B18" s="90" t="s">
        <v>199</v>
      </c>
      <c r="C18" s="90" t="s">
        <v>42</v>
      </c>
      <c r="D18" s="91">
        <f t="shared" si="0"/>
        <v>21</v>
      </c>
      <c r="E18" s="100">
        <f t="shared" si="1"/>
        <v>179</v>
      </c>
      <c r="F18" s="92">
        <f>RANK(E18,E$8:E$18,0)</f>
        <v>9</v>
      </c>
      <c r="G18" s="93">
        <f t="shared" si="2"/>
        <v>0</v>
      </c>
      <c r="H18" s="100">
        <f t="shared" si="3"/>
        <v>0</v>
      </c>
      <c r="I18" s="92">
        <f>RANK(H18,H$8:H$18,0)</f>
        <v>11</v>
      </c>
      <c r="J18" s="93">
        <f t="shared" si="4"/>
        <v>6.17</v>
      </c>
      <c r="K18" s="100">
        <f t="shared" si="5"/>
        <v>259</v>
      </c>
      <c r="L18" s="92">
        <f>RANK(K18,K$8:K$18,0)</f>
        <v>11</v>
      </c>
      <c r="M18" s="93">
        <f t="shared" si="6"/>
        <v>4.12</v>
      </c>
      <c r="N18" s="100">
        <f t="shared" si="7"/>
        <v>225</v>
      </c>
      <c r="O18" s="92">
        <f>RANK(N18,N$8:N$18,0)</f>
        <v>11</v>
      </c>
      <c r="P18" s="94">
        <f t="shared" si="8"/>
        <v>5</v>
      </c>
      <c r="Q18" s="91">
        <f t="shared" si="9"/>
        <v>22.4</v>
      </c>
      <c r="R18" s="100">
        <f t="shared" si="10"/>
        <v>438</v>
      </c>
      <c r="S18" s="92">
        <f>RANK(R18,R$8:R$18,0)</f>
        <v>6</v>
      </c>
      <c r="T18" s="101"/>
      <c r="U18" s="96">
        <f t="shared" si="11"/>
        <v>1101</v>
      </c>
      <c r="V18" s="101"/>
      <c r="W18" s="97" t="str">
        <f t="shared" si="12"/>
        <v>Sam Kennerson</v>
      </c>
      <c r="X18" s="98">
        <f>RANK(U18,U$8:U$18,0)</f>
        <v>11</v>
      </c>
    </row>
    <row r="20" ht="18">
      <c r="D20" s="39"/>
    </row>
  </sheetData>
  <sheetProtection/>
  <mergeCells count="1">
    <mergeCell ref="P7:Q7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&amp;L&amp;A&amp;CBerkshire Schools CE Championships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Pippa Kirkby</dc:creator>
  <cp:keywords/>
  <dc:description/>
  <cp:lastModifiedBy>Pippa Kirkby</cp:lastModifiedBy>
  <cp:lastPrinted>2019-05-05T07:32:59Z</cp:lastPrinted>
  <dcterms:created xsi:type="dcterms:W3CDTF">2019-05-05T07:27:44Z</dcterms:created>
  <dcterms:modified xsi:type="dcterms:W3CDTF">2019-05-05T07:39:47Z</dcterms:modified>
  <cp:category/>
  <cp:version/>
  <cp:contentType/>
  <cp:contentStatus/>
</cp:coreProperties>
</file>